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aerocivil-my.sharepoint.com/personal/juan_dominguez_aerocivil_gov_co/Documents/Juan David Dominguez - GES 1/Cumplimiento y Compensaciones/Compensaciones 2021/"/>
    </mc:Choice>
  </mc:AlternateContent>
  <xr:revisionPtr revIDLastSave="93" documentId="13_ncr:1_{2A54409B-21A4-4AFE-8A02-293A434B9E0E}" xr6:coauthVersionLast="47" xr6:coauthVersionMax="47" xr10:uidLastSave="{4580EB14-C398-454B-A860-8029FBC52573}"/>
  <bookViews>
    <workbookView xWindow="-120" yWindow="-120" windowWidth="29040" windowHeight="15840" xr2:uid="{00000000-000D-0000-FFFF-FFFF00000000}"/>
  </bookViews>
  <sheets>
    <sheet name="ACUMULADO POR AEROLINEA" sheetId="2" r:id="rId1"/>
    <sheet name="Tipo de compensación-Empresa" sheetId="5" r:id="rId2"/>
    <sheet name="Tipo de compensación-Agrupado" sheetId="4" r:id="rId3"/>
    <sheet name="Motivo de afectación-Empresa" sheetId="7" r:id="rId4"/>
    <sheet name="Motivo de afectación-Agrupado" sheetId="6" r:id="rId5"/>
  </sheets>
  <definedNames>
    <definedName name="_xlnm._FilterDatabase" localSheetId="0" hidden="1">'ACUMULADO POR AEROLINEA'!#REF!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4" l="1"/>
  <c r="G9" i="6"/>
  <c r="G51" i="7"/>
  <c r="G43" i="7" l="1"/>
  <c r="G27" i="7" l="1"/>
  <c r="G35" i="7"/>
  <c r="G40" i="5"/>
  <c r="G19" i="7" l="1"/>
  <c r="B4" i="4" l="1"/>
  <c r="B9" i="2"/>
  <c r="G7" i="6" l="1"/>
  <c r="G6" i="6"/>
  <c r="G4" i="6"/>
  <c r="H51" i="7"/>
  <c r="G10" i="4"/>
  <c r="G9" i="4"/>
  <c r="G8" i="4"/>
  <c r="G7" i="4"/>
  <c r="G4" i="4"/>
  <c r="G18" i="4" l="1"/>
  <c r="G17" i="4"/>
  <c r="G12" i="4"/>
  <c r="G11" i="4"/>
  <c r="G6" i="4"/>
  <c r="L59" i="5"/>
  <c r="G16" i="4" l="1"/>
  <c r="G15" i="4"/>
  <c r="G14" i="4"/>
  <c r="G8" i="6" l="1"/>
  <c r="E51" i="7"/>
  <c r="F51" i="7" l="1"/>
  <c r="C51" i="7"/>
  <c r="J59" i="5"/>
  <c r="G11" i="2" l="1"/>
  <c r="E4" i="6" l="1"/>
  <c r="D9" i="6"/>
  <c r="D8" i="6"/>
  <c r="D6" i="6"/>
  <c r="D4" i="6"/>
  <c r="C9" i="6"/>
  <c r="C8" i="6"/>
  <c r="F8" i="6"/>
  <c r="C4" i="6"/>
  <c r="B8" i="6"/>
  <c r="B6" i="6"/>
  <c r="B4" i="6"/>
  <c r="F4" i="4"/>
  <c r="E18" i="4"/>
  <c r="E17" i="4"/>
  <c r="E16" i="4"/>
  <c r="E14" i="4"/>
  <c r="F14" i="4"/>
  <c r="E8" i="4"/>
  <c r="E7" i="4"/>
  <c r="E6" i="4"/>
  <c r="E4" i="4"/>
  <c r="D19" i="4"/>
  <c r="D18" i="4"/>
  <c r="D16" i="4"/>
  <c r="D14" i="4"/>
  <c r="D10" i="4"/>
  <c r="D9" i="4"/>
  <c r="D8" i="4"/>
  <c r="D7" i="4"/>
  <c r="D6" i="4"/>
  <c r="D4" i="4"/>
  <c r="C19" i="4"/>
  <c r="C18" i="4"/>
  <c r="C17" i="4"/>
  <c r="C16" i="4"/>
  <c r="C14" i="4"/>
  <c r="C10" i="4"/>
  <c r="C9" i="4"/>
  <c r="C8" i="4"/>
  <c r="C7" i="4"/>
  <c r="C6" i="4"/>
  <c r="C4" i="4"/>
  <c r="B19" i="4"/>
  <c r="B18" i="4"/>
  <c r="B16" i="4"/>
  <c r="B15" i="4"/>
  <c r="B14" i="4"/>
  <c r="B9" i="4"/>
  <c r="B8" i="4"/>
  <c r="B7" i="4"/>
  <c r="B6" i="4"/>
  <c r="H43" i="7"/>
  <c r="H4" i="4" l="1"/>
  <c r="F27" i="7"/>
  <c r="F40" i="5"/>
  <c r="M21" i="5"/>
  <c r="F19" i="7"/>
  <c r="E8" i="6" l="1"/>
  <c r="H8" i="6" s="1"/>
  <c r="E7" i="6"/>
  <c r="E6" i="6"/>
  <c r="F9" i="6"/>
  <c r="F7" i="6"/>
  <c r="F6" i="6"/>
  <c r="F4" i="6"/>
  <c r="H4" i="6" s="1"/>
  <c r="F19" i="4"/>
  <c r="F18" i="4"/>
  <c r="F16" i="4"/>
  <c r="F10" i="4"/>
  <c r="F9" i="4"/>
  <c r="F8" i="4"/>
  <c r="F7" i="4"/>
  <c r="F6" i="4"/>
  <c r="F43" i="7"/>
  <c r="E43" i="7" l="1"/>
  <c r="E35" i="7" l="1"/>
  <c r="F35" i="7"/>
  <c r="E9" i="6" l="1"/>
  <c r="H9" i="6" s="1"/>
  <c r="E5" i="6"/>
  <c r="D7" i="6"/>
  <c r="D5" i="6"/>
  <c r="H5" i="6" s="1"/>
  <c r="C7" i="6"/>
  <c r="C6" i="6"/>
  <c r="H6" i="6" s="1"/>
  <c r="B7" i="6"/>
  <c r="H7" i="6" s="1"/>
  <c r="F17" i="4"/>
  <c r="F15" i="4"/>
  <c r="F12" i="4"/>
  <c r="F11" i="4"/>
  <c r="E19" i="4"/>
  <c r="E15" i="4"/>
  <c r="E13" i="4"/>
  <c r="E12" i="4"/>
  <c r="E11" i="4"/>
  <c r="E10" i="4"/>
  <c r="E9" i="4"/>
  <c r="D17" i="4"/>
  <c r="D15" i="4"/>
  <c r="D12" i="4"/>
  <c r="D11" i="4"/>
  <c r="H10" i="6" l="1"/>
  <c r="C13" i="4"/>
  <c r="C11" i="4"/>
  <c r="B17" i="4"/>
  <c r="B13" i="4"/>
  <c r="B12" i="4"/>
  <c r="B11" i="4"/>
  <c r="B10" i="4"/>
  <c r="L40" i="5"/>
  <c r="H35" i="7" l="1"/>
  <c r="O40" i="5"/>
  <c r="H27" i="7"/>
  <c r="H40" i="5"/>
  <c r="H19" i="7"/>
  <c r="E59" i="5" l="1"/>
  <c r="E27" i="7" l="1"/>
  <c r="E40" i="5"/>
  <c r="C43" i="7" l="1"/>
  <c r="B5" i="2"/>
  <c r="H5" i="2" s="1"/>
  <c r="C35" i="7" l="1"/>
  <c r="C27" i="7" l="1"/>
  <c r="C40" i="5"/>
  <c r="C19" i="7" l="1"/>
  <c r="K21" i="5"/>
  <c r="L21" i="5"/>
  <c r="N21" i="5"/>
  <c r="O21" i="5"/>
  <c r="I21" i="5"/>
  <c r="J21" i="5"/>
  <c r="B11" i="2" l="1"/>
  <c r="D11" i="7"/>
  <c r="E11" i="7"/>
  <c r="F11" i="7"/>
  <c r="G11" i="7"/>
  <c r="H11" i="7"/>
  <c r="B11" i="7"/>
  <c r="C11" i="7"/>
  <c r="B21" i="5"/>
  <c r="H21" i="5" l="1"/>
  <c r="G21" i="5" l="1"/>
  <c r="F21" i="5"/>
  <c r="E21" i="5"/>
  <c r="D21" i="5"/>
  <c r="C21" i="5"/>
  <c r="G10" i="6" l="1"/>
  <c r="F10" i="6"/>
  <c r="E10" i="6"/>
  <c r="D10" i="6"/>
  <c r="C10" i="6"/>
  <c r="B10" i="6"/>
  <c r="O59" i="5"/>
  <c r="N59" i="5"/>
  <c r="M59" i="5"/>
  <c r="I59" i="5"/>
  <c r="H59" i="5"/>
  <c r="G59" i="5"/>
  <c r="F59" i="5"/>
  <c r="D59" i="5"/>
  <c r="C59" i="5"/>
  <c r="B59" i="5"/>
  <c r="N40" i="5"/>
  <c r="M40" i="5"/>
  <c r="K40" i="5"/>
  <c r="J40" i="5"/>
  <c r="I40" i="5"/>
  <c r="H19" i="4"/>
  <c r="H18" i="4"/>
  <c r="H17" i="4"/>
  <c r="H16" i="4"/>
  <c r="H15" i="4"/>
  <c r="H14" i="4"/>
  <c r="H13" i="4"/>
  <c r="H12" i="4"/>
  <c r="H11" i="4"/>
  <c r="H10" i="4"/>
  <c r="H8" i="4"/>
  <c r="H5" i="4"/>
  <c r="G20" i="4"/>
  <c r="F20" i="4"/>
  <c r="E20" i="4"/>
  <c r="D20" i="4"/>
  <c r="C20" i="4"/>
  <c r="F11" i="2"/>
  <c r="E11" i="2"/>
  <c r="D11" i="2"/>
  <c r="H10" i="2"/>
  <c r="H6" i="2"/>
  <c r="H4" i="2"/>
  <c r="C11" i="2" l="1"/>
  <c r="H9" i="2"/>
  <c r="H7" i="2"/>
  <c r="H8" i="2"/>
  <c r="H11" i="2" l="1"/>
  <c r="H7" i="4"/>
  <c r="H6" i="4" l="1"/>
  <c r="H9" i="4" l="1"/>
  <c r="H20" i="4" s="1"/>
  <c r="B20" i="4"/>
</calcChain>
</file>

<file path=xl/sharedStrings.xml><?xml version="1.0" encoding="utf-8"?>
<sst xmlns="http://schemas.openxmlformats.org/spreadsheetml/2006/main" count="228" uniqueCount="75">
  <si>
    <t>CUADRO N° 1</t>
  </si>
  <si>
    <t xml:space="preserve"> AEROLINEA </t>
  </si>
  <si>
    <t xml:space="preserve"> ENERO </t>
  </si>
  <si>
    <t xml:space="preserve">FEBRERO </t>
  </si>
  <si>
    <t xml:space="preserve"> MARZO </t>
  </si>
  <si>
    <t>ABRIL</t>
  </si>
  <si>
    <t xml:space="preserve"> MAYO </t>
  </si>
  <si>
    <t>JUNIO</t>
  </si>
  <si>
    <t xml:space="preserve"> TOTAL ACUMULADO</t>
  </si>
  <si>
    <t>Aerorepublica</t>
  </si>
  <si>
    <t>Avianca</t>
  </si>
  <si>
    <t>Easyfly</t>
  </si>
  <si>
    <t>Fast Colombia</t>
  </si>
  <si>
    <t>Regional Express</t>
  </si>
  <si>
    <t>Satena</t>
  </si>
  <si>
    <t>TOTAL GENERAL</t>
  </si>
  <si>
    <t>CUADRO N° 2</t>
  </si>
  <si>
    <t>ENERO</t>
  </si>
  <si>
    <t>FEBRERO</t>
  </si>
  <si>
    <t>Tipos de  Compensación</t>
  </si>
  <si>
    <t>AEROREPUBLICA</t>
  </si>
  <si>
    <t>AVIANCA</t>
  </si>
  <si>
    <t>EASYFLY</t>
  </si>
  <si>
    <t>FAST Colombia</t>
  </si>
  <si>
    <t>REGIONAL EXPRESS</t>
  </si>
  <si>
    <t>SATENA</t>
  </si>
  <si>
    <t>REFRIGERIOS</t>
  </si>
  <si>
    <t>LLAMADA TELEFONICA</t>
  </si>
  <si>
    <t>DESAYUNO</t>
  </si>
  <si>
    <t>ALMUERZO</t>
  </si>
  <si>
    <t>CENA</t>
  </si>
  <si>
    <t>HOSPEDAJE</t>
  </si>
  <si>
    <t>GASTOS DE TRASLADO</t>
  </si>
  <si>
    <t>REINTEGRO PRECIO TIQUETE</t>
  </si>
  <si>
    <t>TIQUETES EN LA RUTA DE LA AEROLINEA</t>
  </si>
  <si>
    <t>ENDOSO A OTRA AEROLINEA</t>
  </si>
  <si>
    <t>BONO</t>
  </si>
  <si>
    <t>MILLAS</t>
  </si>
  <si>
    <t>EQUIPAJE PASAJEROS PÉRDIDA</t>
  </si>
  <si>
    <t>EQUIPAJE PASAJEROS SAQUEO</t>
  </si>
  <si>
    <t>EQUIPAJE PASAJEROS AVERÍA</t>
  </si>
  <si>
    <t>EQUIPAJE PASAJEROS DEMORA</t>
  </si>
  <si>
    <t>TOTALES</t>
  </si>
  <si>
    <t>MARZO</t>
  </si>
  <si>
    <t>MAYO</t>
  </si>
  <si>
    <t>CUADRO N° 3</t>
  </si>
  <si>
    <t>Enero</t>
  </si>
  <si>
    <t>febrero</t>
  </si>
  <si>
    <t>Marzo</t>
  </si>
  <si>
    <t>Abril</t>
  </si>
  <si>
    <t>Mayo</t>
  </si>
  <si>
    <t>Junio</t>
  </si>
  <si>
    <t>ACUMULADO</t>
  </si>
  <si>
    <t>CUADRO N° 4</t>
  </si>
  <si>
    <t xml:space="preserve"> MOTIVO QUE AFECTO </t>
  </si>
  <si>
    <t xml:space="preserve"> Vuelos Cancelados</t>
  </si>
  <si>
    <t xml:space="preserve"> Vuelos Anticipados</t>
  </si>
  <si>
    <t xml:space="preserve"> Vuelos Demorados</t>
  </si>
  <si>
    <t>Sobreventa</t>
  </si>
  <si>
    <t>Equipaje</t>
  </si>
  <si>
    <t>Denegación de Embarque</t>
  </si>
  <si>
    <t xml:space="preserve"> TOTAL GENERAL </t>
  </si>
  <si>
    <t>CUADRO N° 5</t>
  </si>
  <si>
    <t xml:space="preserve"> MOTIVO QUE AFECTÓ:</t>
  </si>
  <si>
    <t>AIRES</t>
  </si>
  <si>
    <t>Aires</t>
  </si>
  <si>
    <t>ACUMULADO MES Y  TIPO DE COMPENSACIÓN I SEMESTRE 2021</t>
  </si>
  <si>
    <t>ACUMULADO MES, EMPRESA Y  TIPO DE COMPENSACIÓN I SEMESTRE 2021</t>
  </si>
  <si>
    <t>ACUMULADO COMPENSACIONES Y OTROS PAGOS AL USUARIO I SEMESTRE 2021</t>
  </si>
  <si>
    <t>ACUMULADO POR MES, EMPRESA Y MOTIVO I SEMESTRE  2021</t>
  </si>
  <si>
    <t>ACUMULADO POR MES Y MOTIVO I SEMESTRE 2021</t>
  </si>
  <si>
    <t>Nota 1: La aerolinea Aerorepublica no presento reporte de compensaciones</t>
  </si>
  <si>
    <t>Nota 2: La aerolínea Easyfly no presento reportes de compensaciones</t>
  </si>
  <si>
    <t>Elaborado: Juan David Domínguez Arrieta - Grupo Estadisticas y Analisis Sectorial</t>
  </si>
  <si>
    <t>Revisado: Jorge Alonso Quintana Cristancho - Coordinador Grupo Estadisticas y Analisis Sectorial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</si>
</sst>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_(&quot;$&quot;\ * #,##0_);_(&quot;$&quot;\ * \(#,##0\);_(&quot;$&quot;\ * &quot;-&quot;??_);_(@_)"/>
    <numFmt numFmtId="167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Arial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3">
    <xf numFmtId="0" fontId="0" fillId="0" borderId="0" xfId="0"/>
    <xf numFmtId="0" fontId="0" fillId="0" borderId="0" xfId="0" applyFill="1"/>
    <xf numFmtId="0" fontId="0" fillId="0" borderId="0" xfId="0" applyFont="1"/>
    <xf numFmtId="0" fontId="2" fillId="6" borderId="5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2" fillId="7" borderId="9" xfId="0" applyFont="1" applyFill="1" applyBorder="1"/>
    <xf numFmtId="165" fontId="0" fillId="7" borderId="9" xfId="2" applyNumberFormat="1" applyFont="1" applyFill="1" applyBorder="1"/>
    <xf numFmtId="165" fontId="0" fillId="7" borderId="6" xfId="2" applyNumberFormat="1" applyFont="1" applyFill="1" applyBorder="1"/>
    <xf numFmtId="165" fontId="0" fillId="7" borderId="16" xfId="2" applyNumberFormat="1" applyFont="1" applyFill="1" applyBorder="1"/>
    <xf numFmtId="0" fontId="2" fillId="7" borderId="11" xfId="0" applyFont="1" applyFill="1" applyBorder="1"/>
    <xf numFmtId="167" fontId="2" fillId="8" borderId="12" xfId="1" applyNumberFormat="1" applyFont="1" applyFill="1" applyBorder="1"/>
    <xf numFmtId="167" fontId="0" fillId="8" borderId="2" xfId="1" applyNumberFormat="1" applyFont="1" applyFill="1" applyBorder="1"/>
    <xf numFmtId="166" fontId="7" fillId="0" borderId="0" xfId="2" applyNumberFormat="1" applyFont="1" applyFill="1" applyBorder="1" applyAlignment="1">
      <alignment horizontal="center" vertical="center" wrapText="1"/>
    </xf>
    <xf numFmtId="166" fontId="7" fillId="0" borderId="0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167" fontId="0" fillId="0" borderId="9" xfId="1" applyNumberFormat="1" applyFont="1" applyBorder="1" applyAlignment="1">
      <alignment wrapText="1"/>
    </xf>
    <xf numFmtId="167" fontId="0" fillId="0" borderId="9" xfId="1" applyNumberFormat="1" applyFont="1" applyBorder="1"/>
    <xf numFmtId="38" fontId="0" fillId="0" borderId="9" xfId="0" applyNumberFormat="1" applyFont="1" applyBorder="1"/>
    <xf numFmtId="165" fontId="0" fillId="0" borderId="9" xfId="2" applyNumberFormat="1" applyFont="1" applyBorder="1"/>
    <xf numFmtId="0" fontId="0" fillId="0" borderId="9" xfId="0" applyFont="1" applyBorder="1"/>
    <xf numFmtId="0" fontId="8" fillId="10" borderId="26" xfId="0" applyFont="1" applyFill="1" applyBorder="1"/>
    <xf numFmtId="0" fontId="8" fillId="10" borderId="4" xfId="0" applyFont="1" applyFill="1" applyBorder="1" applyAlignment="1">
      <alignment horizontal="center"/>
    </xf>
    <xf numFmtId="0" fontId="8" fillId="10" borderId="5" xfId="0" applyFont="1" applyFill="1" applyBorder="1" applyAlignment="1">
      <alignment horizontal="center"/>
    </xf>
    <xf numFmtId="0" fontId="8" fillId="10" borderId="26" xfId="0" applyFont="1" applyFill="1" applyBorder="1" applyAlignment="1">
      <alignment horizontal="center"/>
    </xf>
    <xf numFmtId="0" fontId="8" fillId="11" borderId="19" xfId="0" applyFont="1" applyFill="1" applyBorder="1"/>
    <xf numFmtId="165" fontId="6" fillId="11" borderId="5" xfId="2" applyNumberFormat="1" applyFont="1" applyFill="1" applyBorder="1"/>
    <xf numFmtId="167" fontId="6" fillId="11" borderId="15" xfId="0" applyNumberFormat="1" applyFont="1" applyFill="1" applyBorder="1"/>
    <xf numFmtId="0" fontId="8" fillId="11" borderId="22" xfId="0" applyFont="1" applyFill="1" applyBorder="1"/>
    <xf numFmtId="0" fontId="8" fillId="11" borderId="24" xfId="0" applyFont="1" applyFill="1" applyBorder="1"/>
    <xf numFmtId="0" fontId="8" fillId="9" borderId="12" xfId="0" applyFont="1" applyFill="1" applyBorder="1"/>
    <xf numFmtId="165" fontId="6" fillId="9" borderId="13" xfId="2" applyNumberFormat="1" applyFont="1" applyFill="1" applyBorder="1"/>
    <xf numFmtId="3" fontId="0" fillId="0" borderId="0" xfId="0" applyNumberFormat="1"/>
    <xf numFmtId="167" fontId="0" fillId="0" borderId="0" xfId="0" applyNumberFormat="1"/>
    <xf numFmtId="0" fontId="2" fillId="12" borderId="2" xfId="0" applyFont="1" applyFill="1" applyBorder="1"/>
    <xf numFmtId="0" fontId="2" fillId="12" borderId="20" xfId="0" applyFont="1" applyFill="1" applyBorder="1" applyAlignment="1">
      <alignment horizontal="center"/>
    </xf>
    <xf numFmtId="0" fontId="2" fillId="12" borderId="21" xfId="0" applyFont="1" applyFill="1" applyBorder="1" applyAlignment="1">
      <alignment horizontal="center"/>
    </xf>
    <xf numFmtId="0" fontId="2" fillId="13" borderId="26" xfId="0" applyFont="1" applyFill="1" applyBorder="1" applyAlignment="1">
      <alignment horizontal="center"/>
    </xf>
    <xf numFmtId="0" fontId="2" fillId="8" borderId="22" xfId="0" applyFont="1" applyFill="1" applyBorder="1"/>
    <xf numFmtId="167" fontId="0" fillId="0" borderId="9" xfId="3" applyNumberFormat="1" applyFont="1" applyBorder="1" applyAlignment="1">
      <alignment horizontal="center" vertical="center" wrapText="1"/>
    </xf>
    <xf numFmtId="167" fontId="0" fillId="0" borderId="9" xfId="0" applyNumberFormat="1" applyFont="1" applyBorder="1"/>
    <xf numFmtId="167" fontId="0" fillId="0" borderId="9" xfId="4" applyNumberFormat="1" applyFont="1" applyBorder="1" applyAlignment="1">
      <alignment horizontal="center" vertical="center" wrapText="1"/>
    </xf>
    <xf numFmtId="167" fontId="0" fillId="0" borderId="23" xfId="6" applyNumberFormat="1" applyFont="1" applyBorder="1" applyAlignment="1">
      <alignment horizontal="center" vertical="center" wrapText="1"/>
    </xf>
    <xf numFmtId="3" fontId="0" fillId="0" borderId="9" xfId="0" applyNumberFormat="1" applyFont="1" applyBorder="1"/>
    <xf numFmtId="0" fontId="2" fillId="0" borderId="9" xfId="0" applyFont="1" applyBorder="1"/>
    <xf numFmtId="0" fontId="0" fillId="0" borderId="23" xfId="0" applyFont="1" applyBorder="1"/>
    <xf numFmtId="0" fontId="0" fillId="5" borderId="22" xfId="0" applyFont="1" applyFill="1" applyBorder="1"/>
    <xf numFmtId="0" fontId="2" fillId="13" borderId="2" xfId="0" applyFont="1" applyFill="1" applyBorder="1" applyAlignment="1">
      <alignment horizontal="center"/>
    </xf>
    <xf numFmtId="3" fontId="0" fillId="0" borderId="5" xfId="0" applyNumberFormat="1" applyFont="1" applyBorder="1"/>
    <xf numFmtId="167" fontId="0" fillId="0" borderId="5" xfId="4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readingOrder="1"/>
    </xf>
    <xf numFmtId="49" fontId="4" fillId="3" borderId="2" xfId="0" applyNumberFormat="1" applyFont="1" applyFill="1" applyBorder="1" applyAlignment="1">
      <alignment horizontal="center" vertical="center" readingOrder="1"/>
    </xf>
    <xf numFmtId="0" fontId="4" fillId="3" borderId="17" xfId="0" applyFont="1" applyFill="1" applyBorder="1" applyAlignment="1">
      <alignment horizontal="center" vertical="center" readingOrder="1"/>
    </xf>
    <xf numFmtId="0" fontId="4" fillId="3" borderId="2" xfId="0" applyFont="1" applyFill="1" applyBorder="1" applyAlignment="1">
      <alignment horizontal="center" vertical="center" readingOrder="1"/>
    </xf>
    <xf numFmtId="0" fontId="3" fillId="3" borderId="18" xfId="0" applyFont="1" applyFill="1" applyBorder="1" applyAlignment="1">
      <alignment horizontal="center" vertical="center" readingOrder="1"/>
    </xf>
    <xf numFmtId="0" fontId="0" fillId="0" borderId="0" xfId="0" applyFont="1" applyAlignment="1">
      <alignment vertical="center"/>
    </xf>
    <xf numFmtId="0" fontId="3" fillId="3" borderId="2" xfId="0" applyFont="1" applyFill="1" applyBorder="1" applyAlignment="1">
      <alignment horizontal="center" vertical="center" readingOrder="1"/>
    </xf>
    <xf numFmtId="3" fontId="0" fillId="0" borderId="23" xfId="0" applyNumberFormat="1" applyFont="1" applyBorder="1"/>
    <xf numFmtId="167" fontId="0" fillId="0" borderId="0" xfId="0" applyNumberFormat="1" applyFont="1"/>
    <xf numFmtId="165" fontId="0" fillId="0" borderId="8" xfId="2" applyNumberFormat="1" applyFont="1" applyFill="1" applyBorder="1" applyAlignment="1">
      <alignment horizontal="center" vertical="top"/>
    </xf>
    <xf numFmtId="165" fontId="0" fillId="0" borderId="29" xfId="2" applyNumberFormat="1" applyFont="1" applyFill="1" applyBorder="1" applyAlignment="1">
      <alignment horizontal="center" vertical="top"/>
    </xf>
    <xf numFmtId="165" fontId="0" fillId="0" borderId="5" xfId="2" applyNumberFormat="1" applyFont="1" applyFill="1" applyBorder="1" applyAlignment="1">
      <alignment horizontal="center" vertical="top"/>
    </xf>
    <xf numFmtId="165" fontId="0" fillId="0" borderId="8" xfId="2" applyNumberFormat="1" applyFont="1" applyBorder="1" applyAlignment="1">
      <alignment horizontal="center"/>
    </xf>
    <xf numFmtId="165" fontId="0" fillId="0" borderId="9" xfId="2" applyNumberFormat="1" applyFont="1" applyFill="1" applyBorder="1" applyAlignment="1">
      <alignment horizontal="center" vertical="top"/>
    </xf>
    <xf numFmtId="165" fontId="5" fillId="0" borderId="4" xfId="2" applyNumberFormat="1" applyFont="1" applyFill="1" applyBorder="1" applyAlignment="1">
      <alignment horizontal="center" vertical="top"/>
    </xf>
    <xf numFmtId="165" fontId="5" fillId="0" borderId="9" xfId="2" applyNumberFormat="1" applyFont="1" applyFill="1" applyBorder="1" applyAlignment="1">
      <alignment horizontal="center" vertical="top"/>
    </xf>
    <xf numFmtId="165" fontId="5" fillId="4" borderId="8" xfId="2" applyNumberFormat="1" applyFont="1" applyFill="1" applyBorder="1" applyAlignment="1">
      <alignment horizontal="center" vertical="top"/>
    </xf>
    <xf numFmtId="165" fontId="5" fillId="4" borderId="9" xfId="2" applyNumberFormat="1" applyFont="1" applyFill="1" applyBorder="1" applyAlignment="1">
      <alignment horizontal="center" vertical="top"/>
    </xf>
    <xf numFmtId="165" fontId="0" fillId="0" borderId="10" xfId="2" applyNumberFormat="1" applyFont="1" applyFill="1" applyBorder="1" applyAlignment="1">
      <alignment horizontal="center"/>
    </xf>
    <xf numFmtId="165" fontId="0" fillId="0" borderId="11" xfId="2" applyNumberFormat="1" applyFont="1" applyFill="1" applyBorder="1" applyAlignment="1">
      <alignment horizontal="center" vertical="top"/>
    </xf>
    <xf numFmtId="166" fontId="0" fillId="0" borderId="11" xfId="2" applyNumberFormat="1" applyFont="1" applyFill="1" applyBorder="1" applyAlignment="1">
      <alignment horizontal="center" vertical="top"/>
    </xf>
    <xf numFmtId="165" fontId="4" fillId="5" borderId="2" xfId="2" applyNumberFormat="1" applyFont="1" applyFill="1" applyBorder="1" applyAlignment="1">
      <alignment horizontal="center"/>
    </xf>
    <xf numFmtId="165" fontId="4" fillId="5" borderId="1" xfId="2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vertical="top"/>
    </xf>
    <xf numFmtId="0" fontId="0" fillId="0" borderId="0" xfId="0" applyAlignment="1"/>
    <xf numFmtId="0" fontId="2" fillId="0" borderId="7" xfId="0" applyFont="1" applyFill="1" applyBorder="1" applyAlignment="1">
      <alignment vertical="top"/>
    </xf>
    <xf numFmtId="0" fontId="0" fillId="0" borderId="0" xfId="0" applyFill="1" applyAlignment="1"/>
    <xf numFmtId="0" fontId="2" fillId="0" borderId="25" xfId="0" applyFont="1" applyFill="1" applyBorder="1" applyAlignment="1">
      <alignment vertical="top"/>
    </xf>
    <xf numFmtId="0" fontId="2" fillId="5" borderId="2" xfId="0" applyFont="1" applyFill="1" applyBorder="1" applyAlignment="1"/>
    <xf numFmtId="0" fontId="0" fillId="0" borderId="0" xfId="0" applyFill="1" applyBorder="1" applyAlignment="1"/>
    <xf numFmtId="4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horizontal="center"/>
    </xf>
    <xf numFmtId="3" fontId="0" fillId="0" borderId="0" xfId="0" applyNumberFormat="1" applyBorder="1"/>
    <xf numFmtId="3" fontId="0" fillId="0" borderId="0" xfId="0" applyNumberFormat="1" applyBorder="1" applyAlignment="1">
      <alignment horizontal="center"/>
    </xf>
    <xf numFmtId="167" fontId="0" fillId="0" borderId="0" xfId="0" applyNumberFormat="1" applyFont="1" applyFill="1" applyBorder="1"/>
    <xf numFmtId="167" fontId="0" fillId="0" borderId="8" xfId="1" applyNumberFormat="1" applyFont="1" applyBorder="1"/>
    <xf numFmtId="167" fontId="0" fillId="0" borderId="8" xfId="0" applyNumberFormat="1" applyFont="1" applyBorder="1"/>
    <xf numFmtId="167" fontId="9" fillId="9" borderId="18" xfId="1" applyNumberFormat="1" applyFont="1" applyFill="1" applyBorder="1"/>
    <xf numFmtId="165" fontId="6" fillId="11" borderId="9" xfId="2" applyNumberFormat="1" applyFont="1" applyFill="1" applyBorder="1"/>
    <xf numFmtId="165" fontId="6" fillId="9" borderId="34" xfId="2" applyNumberFormat="1" applyFont="1" applyFill="1" applyBorder="1"/>
    <xf numFmtId="165" fontId="6" fillId="11" borderId="11" xfId="2" applyNumberFormat="1" applyFont="1" applyFill="1" applyBorder="1"/>
    <xf numFmtId="165" fontId="6" fillId="9" borderId="2" xfId="2" applyNumberFormat="1" applyFont="1" applyFill="1" applyBorder="1"/>
    <xf numFmtId="167" fontId="0" fillId="8" borderId="1" xfId="1" applyNumberFormat="1" applyFont="1" applyFill="1" applyBorder="1"/>
    <xf numFmtId="167" fontId="0" fillId="8" borderId="18" xfId="1" applyNumberFormat="1" applyFont="1" applyFill="1" applyBorder="1"/>
    <xf numFmtId="167" fontId="0" fillId="8" borderId="9" xfId="1" applyNumberFormat="1" applyFont="1" applyFill="1" applyBorder="1"/>
    <xf numFmtId="0" fontId="2" fillId="12" borderId="5" xfId="0" applyFont="1" applyFill="1" applyBorder="1" applyAlignment="1">
      <alignment horizontal="center"/>
    </xf>
    <xf numFmtId="0" fontId="2" fillId="12" borderId="4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 vertical="center" wrapText="1"/>
    </xf>
    <xf numFmtId="0" fontId="2" fillId="7" borderId="6" xfId="0" applyFont="1" applyFill="1" applyBorder="1"/>
    <xf numFmtId="167" fontId="0" fillId="0" borderId="36" xfId="1" applyNumberFormat="1" applyFont="1" applyBorder="1"/>
    <xf numFmtId="167" fontId="0" fillId="0" borderId="37" xfId="1" applyNumberFormat="1" applyFont="1" applyBorder="1"/>
    <xf numFmtId="167" fontId="0" fillId="0" borderId="36" xfId="0" applyNumberFormat="1" applyFont="1" applyBorder="1"/>
    <xf numFmtId="0" fontId="2" fillId="12" borderId="45" xfId="0" applyFont="1" applyFill="1" applyBorder="1" applyAlignment="1">
      <alignment horizontal="center"/>
    </xf>
    <xf numFmtId="0" fontId="2" fillId="12" borderId="46" xfId="0" applyFont="1" applyFill="1" applyBorder="1" applyAlignment="1">
      <alignment horizontal="center"/>
    </xf>
    <xf numFmtId="0" fontId="2" fillId="12" borderId="35" xfId="0" applyFont="1" applyFill="1" applyBorder="1" applyAlignment="1">
      <alignment horizontal="center"/>
    </xf>
    <xf numFmtId="0" fontId="2" fillId="2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167" fontId="2" fillId="14" borderId="6" xfId="1" applyNumberFormat="1" applyFont="1" applyFill="1" applyBorder="1" applyAlignment="1">
      <alignment horizontal="center" vertical="center"/>
    </xf>
    <xf numFmtId="167" fontId="2" fillId="14" borderId="40" xfId="1" applyNumberFormat="1" applyFont="1" applyFill="1" applyBorder="1" applyAlignment="1">
      <alignment horizontal="center" vertical="center"/>
    </xf>
    <xf numFmtId="167" fontId="2" fillId="14" borderId="11" xfId="1" applyNumberFormat="1" applyFont="1" applyFill="1" applyBorder="1" applyAlignment="1">
      <alignment horizontal="center" vertical="center"/>
    </xf>
    <xf numFmtId="167" fontId="2" fillId="14" borderId="39" xfId="1" applyNumberFormat="1" applyFont="1" applyFill="1" applyBorder="1" applyAlignment="1">
      <alignment horizontal="center" vertical="center"/>
    </xf>
    <xf numFmtId="167" fontId="2" fillId="14" borderId="10" xfId="1" applyNumberFormat="1" applyFont="1" applyFill="1" applyBorder="1" applyAlignment="1">
      <alignment horizontal="center" vertical="center"/>
    </xf>
    <xf numFmtId="167" fontId="2" fillId="14" borderId="41" xfId="1" applyNumberFormat="1" applyFont="1" applyFill="1" applyBorder="1" applyAlignment="1">
      <alignment horizontal="center" vertical="center"/>
    </xf>
    <xf numFmtId="167" fontId="2" fillId="14" borderId="48" xfId="1" applyNumberFormat="1" applyFont="1" applyFill="1" applyBorder="1" applyAlignment="1">
      <alignment horizontal="center" vertical="center"/>
    </xf>
    <xf numFmtId="167" fontId="2" fillId="14" borderId="50" xfId="1" applyNumberFormat="1" applyFont="1" applyFill="1" applyBorder="1" applyAlignment="1">
      <alignment horizontal="center" vertical="center"/>
    </xf>
    <xf numFmtId="167" fontId="2" fillId="14" borderId="38" xfId="1" applyNumberFormat="1" applyFont="1" applyFill="1" applyBorder="1" applyAlignment="1">
      <alignment horizontal="center" vertical="center"/>
    </xf>
    <xf numFmtId="38" fontId="2" fillId="14" borderId="51" xfId="0" applyNumberFormat="1" applyFont="1" applyFill="1" applyBorder="1" applyAlignment="1">
      <alignment horizontal="center" vertical="center"/>
    </xf>
    <xf numFmtId="167" fontId="2" fillId="14" borderId="51" xfId="1" applyNumberFormat="1" applyFont="1" applyFill="1" applyBorder="1" applyAlignment="1">
      <alignment horizontal="center" vertical="center"/>
    </xf>
    <xf numFmtId="167" fontId="2" fillId="14" borderId="49" xfId="1" applyNumberFormat="1" applyFont="1" applyFill="1" applyBorder="1" applyAlignment="1">
      <alignment horizontal="center" vertical="center"/>
    </xf>
    <xf numFmtId="167" fontId="2" fillId="14" borderId="52" xfId="1" applyNumberFormat="1" applyFont="1" applyFill="1" applyBorder="1" applyAlignment="1">
      <alignment horizontal="center" vertical="center"/>
    </xf>
    <xf numFmtId="38" fontId="0" fillId="0" borderId="9" xfId="0" applyNumberFormat="1" applyFont="1" applyBorder="1" applyAlignment="1">
      <alignment vertical="center"/>
    </xf>
    <xf numFmtId="165" fontId="0" fillId="0" borderId="15" xfId="2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 readingOrder="1"/>
    </xf>
    <xf numFmtId="0" fontId="3" fillId="2" borderId="17" xfId="0" applyFont="1" applyFill="1" applyBorder="1" applyAlignment="1">
      <alignment horizontal="center" vertical="center" readingOrder="1"/>
    </xf>
    <xf numFmtId="0" fontId="3" fillId="2" borderId="18" xfId="0" applyFont="1" applyFill="1" applyBorder="1" applyAlignment="1">
      <alignment horizontal="center" vertical="center" readingOrder="1"/>
    </xf>
    <xf numFmtId="0" fontId="2" fillId="3" borderId="42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0" fillId="13" borderId="27" xfId="0" applyFont="1" applyFill="1" applyBorder="1" applyAlignment="1">
      <alignment horizontal="center"/>
    </xf>
    <xf numFmtId="0" fontId="0" fillId="13" borderId="28" xfId="0" applyFont="1" applyFill="1" applyBorder="1" applyAlignment="1">
      <alignment horizontal="center"/>
    </xf>
    <xf numFmtId="0" fontId="8" fillId="9" borderId="1" xfId="0" applyFont="1" applyFill="1" applyBorder="1" applyAlignment="1">
      <alignment horizontal="center"/>
    </xf>
    <xf numFmtId="0" fontId="8" fillId="9" borderId="17" xfId="0" applyFont="1" applyFill="1" applyBorder="1" applyAlignment="1">
      <alignment horizontal="center"/>
    </xf>
    <xf numFmtId="0" fontId="8" fillId="9" borderId="30" xfId="0" applyFont="1" applyFill="1" applyBorder="1" applyAlignment="1">
      <alignment horizontal="center"/>
    </xf>
    <xf numFmtId="0" fontId="8" fillId="9" borderId="18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1" fillId="0" borderId="0" xfId="0" applyFont="1" applyAlignment="1">
      <alignment horizontal="left"/>
    </xf>
    <xf numFmtId="167" fontId="2" fillId="5" borderId="9" xfId="0" applyNumberFormat="1" applyFont="1" applyFill="1" applyBorder="1" applyAlignment="1">
      <alignment horizontal="center"/>
    </xf>
    <xf numFmtId="167" fontId="2" fillId="5" borderId="23" xfId="0" applyNumberFormat="1" applyFont="1" applyFill="1" applyBorder="1" applyAlignment="1">
      <alignment horizontal="center"/>
    </xf>
    <xf numFmtId="0" fontId="2" fillId="13" borderId="27" xfId="0" applyFont="1" applyFill="1" applyBorder="1" applyAlignment="1">
      <alignment horizontal="center"/>
    </xf>
    <xf numFmtId="0" fontId="2" fillId="13" borderId="28" xfId="0" applyFont="1" applyFill="1" applyBorder="1" applyAlignment="1">
      <alignment horizontal="center"/>
    </xf>
  </cellXfs>
  <cellStyles count="7">
    <cellStyle name="Millares" xfId="1" builtinId="3"/>
    <cellStyle name="Millares 56" xfId="3" xr:uid="{00000000-0005-0000-0000-000001000000}"/>
    <cellStyle name="Millares 58" xfId="4" xr:uid="{00000000-0005-0000-0000-000002000000}"/>
    <cellStyle name="Millares 59" xfId="5" xr:uid="{00000000-0005-0000-0000-000003000000}"/>
    <cellStyle name="Millares 60" xfId="6" xr:uid="{00000000-0005-0000-0000-000004000000}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workbookViewId="0">
      <selection sqref="A1:H1"/>
    </sheetView>
  </sheetViews>
  <sheetFormatPr baseColWidth="10" defaultColWidth="11.42578125" defaultRowHeight="15" x14ac:dyDescent="0.25"/>
  <cols>
    <col min="1" max="1" width="19.28515625" customWidth="1"/>
    <col min="2" max="2" width="21.7109375" customWidth="1"/>
    <col min="3" max="3" width="16.140625" customWidth="1"/>
    <col min="4" max="4" width="18.85546875" customWidth="1"/>
    <col min="5" max="5" width="13.5703125" bestFit="1" customWidth="1"/>
    <col min="6" max="6" width="15.140625" customWidth="1"/>
    <col min="7" max="7" width="15.85546875" customWidth="1"/>
    <col min="8" max="8" width="20.42578125" customWidth="1"/>
    <col min="9" max="9" width="20.85546875" bestFit="1" customWidth="1"/>
  </cols>
  <sheetData>
    <row r="1" spans="1:9" ht="18" customHeight="1" thickBot="1" x14ac:dyDescent="0.3">
      <c r="A1" s="123" t="s">
        <v>0</v>
      </c>
      <c r="B1" s="124"/>
      <c r="C1" s="124"/>
      <c r="D1" s="124"/>
      <c r="E1" s="124"/>
      <c r="F1" s="124"/>
      <c r="G1" s="124"/>
      <c r="H1" s="125"/>
    </row>
    <row r="2" spans="1:9" ht="15.75" thickBot="1" x14ac:dyDescent="0.3">
      <c r="A2" s="123" t="s">
        <v>68</v>
      </c>
      <c r="B2" s="124"/>
      <c r="C2" s="124"/>
      <c r="D2" s="124"/>
      <c r="E2" s="124"/>
      <c r="F2" s="124"/>
      <c r="G2" s="124"/>
      <c r="H2" s="125"/>
    </row>
    <row r="3" spans="1:9" ht="15.75" thickBot="1" x14ac:dyDescent="0.3">
      <c r="A3" s="56" t="s">
        <v>1</v>
      </c>
      <c r="B3" s="50" t="s">
        <v>2</v>
      </c>
      <c r="C3" s="51" t="s">
        <v>3</v>
      </c>
      <c r="D3" s="52" t="s">
        <v>4</v>
      </c>
      <c r="E3" s="53" t="s">
        <v>5</v>
      </c>
      <c r="F3" s="52" t="s">
        <v>6</v>
      </c>
      <c r="G3" s="53" t="s">
        <v>7</v>
      </c>
      <c r="H3" s="54" t="s">
        <v>8</v>
      </c>
    </row>
    <row r="4" spans="1:9" s="74" customFormat="1" ht="15" customHeight="1" x14ac:dyDescent="0.25">
      <c r="A4" s="73" t="s">
        <v>9</v>
      </c>
      <c r="B4" s="60"/>
      <c r="C4" s="61"/>
      <c r="D4" s="61"/>
      <c r="E4" s="61"/>
      <c r="F4" s="61"/>
      <c r="G4" s="63"/>
      <c r="H4" s="122">
        <f t="shared" ref="H4:H10" si="0">+SUM(B4:G4)</f>
        <v>0</v>
      </c>
    </row>
    <row r="5" spans="1:9" s="74" customFormat="1" x14ac:dyDescent="0.25">
      <c r="A5" s="75" t="s">
        <v>10</v>
      </c>
      <c r="B5" s="62">
        <f>54406454+58945171</f>
        <v>113351625</v>
      </c>
      <c r="C5" s="59">
        <v>69267323</v>
      </c>
      <c r="D5" s="63">
        <v>99762882</v>
      </c>
      <c r="E5" s="63">
        <v>294493510</v>
      </c>
      <c r="F5" s="63">
        <v>38377315</v>
      </c>
      <c r="G5" s="63">
        <v>88886491</v>
      </c>
      <c r="H5" s="122">
        <f t="shared" si="0"/>
        <v>704139146</v>
      </c>
    </row>
    <row r="6" spans="1:9" s="74" customFormat="1" x14ac:dyDescent="0.25">
      <c r="A6" s="75" t="s">
        <v>11</v>
      </c>
      <c r="B6" s="64"/>
      <c r="C6" s="65"/>
      <c r="D6" s="65"/>
      <c r="E6" s="65"/>
      <c r="F6" s="65"/>
      <c r="G6" s="63"/>
      <c r="H6" s="122">
        <f t="shared" si="0"/>
        <v>0</v>
      </c>
    </row>
    <row r="7" spans="1:9" s="76" customFormat="1" x14ac:dyDescent="0.25">
      <c r="A7" s="75" t="s">
        <v>12</v>
      </c>
      <c r="B7" s="59">
        <v>64980174</v>
      </c>
      <c r="C7" s="63"/>
      <c r="D7" s="63">
        <v>73906504</v>
      </c>
      <c r="E7" s="63">
        <v>88762835</v>
      </c>
      <c r="F7" s="63">
        <v>89534031</v>
      </c>
      <c r="G7" s="63">
        <v>77660132</v>
      </c>
      <c r="H7" s="122">
        <f t="shared" si="0"/>
        <v>394843676</v>
      </c>
    </row>
    <row r="8" spans="1:9" s="76" customFormat="1" ht="15.75" customHeight="1" x14ac:dyDescent="0.25">
      <c r="A8" s="75" t="s">
        <v>65</v>
      </c>
      <c r="B8" s="59">
        <v>112891113</v>
      </c>
      <c r="C8" s="63">
        <v>88411065</v>
      </c>
      <c r="D8" s="63">
        <v>89490662</v>
      </c>
      <c r="E8" s="63">
        <v>25102120</v>
      </c>
      <c r="F8" s="63">
        <v>40294838</v>
      </c>
      <c r="G8" s="63">
        <v>363761600</v>
      </c>
      <c r="H8" s="122">
        <f t="shared" si="0"/>
        <v>719951398</v>
      </c>
    </row>
    <row r="9" spans="1:9" s="76" customFormat="1" x14ac:dyDescent="0.25">
      <c r="A9" s="75" t="s">
        <v>13</v>
      </c>
      <c r="B9" s="66">
        <f>698264+519826</f>
        <v>1218090</v>
      </c>
      <c r="C9" s="67">
        <v>27876602</v>
      </c>
      <c r="D9" s="65">
        <v>10367866</v>
      </c>
      <c r="E9" s="63">
        <v>16595002</v>
      </c>
      <c r="F9" s="63">
        <v>30009619</v>
      </c>
      <c r="G9" s="63">
        <v>23767934</v>
      </c>
      <c r="H9" s="122">
        <f t="shared" si="0"/>
        <v>109835113</v>
      </c>
    </row>
    <row r="10" spans="1:9" s="76" customFormat="1" ht="15.75" customHeight="1" thickBot="1" x14ac:dyDescent="0.3">
      <c r="A10" s="77" t="s">
        <v>14</v>
      </c>
      <c r="B10" s="68">
        <v>11730478</v>
      </c>
      <c r="C10" s="69">
        <v>40719760</v>
      </c>
      <c r="D10" s="69">
        <v>11774753</v>
      </c>
      <c r="E10" s="69">
        <v>13686853</v>
      </c>
      <c r="F10" s="70">
        <v>16285800</v>
      </c>
      <c r="G10" s="63"/>
      <c r="H10" s="122">
        <f t="shared" si="0"/>
        <v>94197644</v>
      </c>
    </row>
    <row r="11" spans="1:9" s="79" customFormat="1" ht="15.75" customHeight="1" thickBot="1" x14ac:dyDescent="0.3">
      <c r="A11" s="78" t="s">
        <v>15</v>
      </c>
      <c r="B11" s="71">
        <f>+SUM(B4:B10)</f>
        <v>304171480</v>
      </c>
      <c r="C11" s="71">
        <f t="shared" ref="C11:H11" si="1">+SUM(C4:C10)</f>
        <v>226274750</v>
      </c>
      <c r="D11" s="71">
        <f t="shared" si="1"/>
        <v>285302667</v>
      </c>
      <c r="E11" s="72">
        <f t="shared" si="1"/>
        <v>438640320</v>
      </c>
      <c r="F11" s="71">
        <f t="shared" si="1"/>
        <v>214501603</v>
      </c>
      <c r="G11" s="71">
        <f t="shared" si="1"/>
        <v>554076157</v>
      </c>
      <c r="H11" s="71">
        <f t="shared" si="1"/>
        <v>2022966977</v>
      </c>
    </row>
    <row r="12" spans="1:9" s="1" customFormat="1" x14ac:dyDescent="0.25"/>
    <row r="13" spans="1:9" s="1" customFormat="1" x14ac:dyDescent="0.25"/>
    <row r="14" spans="1:9" s="1" customFormat="1" x14ac:dyDescent="0.25">
      <c r="A14" s="148" t="s">
        <v>71</v>
      </c>
      <c r="B14" s="148"/>
      <c r="C14" s="148"/>
      <c r="D14" s="148"/>
    </row>
    <row r="15" spans="1:9" x14ac:dyDescent="0.25">
      <c r="A15" s="148" t="s">
        <v>72</v>
      </c>
      <c r="B15" s="148"/>
      <c r="C15" s="148"/>
      <c r="D15" s="148"/>
      <c r="E15" s="2"/>
      <c r="F15" s="2"/>
      <c r="G15" s="2"/>
      <c r="H15" s="2"/>
      <c r="I15" s="2"/>
    </row>
    <row r="17" spans="1:4" x14ac:dyDescent="0.25">
      <c r="A17" s="148" t="s">
        <v>73</v>
      </c>
      <c r="B17" s="148"/>
      <c r="C17" s="148"/>
      <c r="D17" s="148"/>
    </row>
    <row r="18" spans="1:4" x14ac:dyDescent="0.25">
      <c r="A18" s="148" t="s">
        <v>74</v>
      </c>
      <c r="B18" s="148"/>
      <c r="C18" s="148"/>
      <c r="D18" s="148"/>
    </row>
  </sheetData>
  <mergeCells count="6">
    <mergeCell ref="A18:D18"/>
    <mergeCell ref="A2:H2"/>
    <mergeCell ref="A1:H1"/>
    <mergeCell ref="A14:D14"/>
    <mergeCell ref="A15:D15"/>
    <mergeCell ref="A17:D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0"/>
  <sheetViews>
    <sheetView zoomScaleNormal="100" workbookViewId="0">
      <pane xSplit="1" topLeftCell="B1" activePane="topRight" state="frozen"/>
      <selection pane="topRight" sqref="A1:O1"/>
    </sheetView>
  </sheetViews>
  <sheetFormatPr baseColWidth="10" defaultColWidth="11.42578125" defaultRowHeight="15" x14ac:dyDescent="0.25"/>
  <cols>
    <col min="1" max="1" width="36.42578125" style="2" bestFit="1" customWidth="1"/>
    <col min="2" max="2" width="17.42578125" style="2" customWidth="1"/>
    <col min="3" max="3" width="16.85546875" style="2" customWidth="1"/>
    <col min="4" max="4" width="15.42578125" style="2" customWidth="1"/>
    <col min="5" max="5" width="15.140625" style="2" bestFit="1" customWidth="1"/>
    <col min="6" max="6" width="20.7109375" style="2" customWidth="1"/>
    <col min="7" max="7" width="19.42578125" style="2" customWidth="1"/>
    <col min="8" max="8" width="18.42578125" style="2" customWidth="1"/>
    <col min="9" max="9" width="16.7109375" style="2" customWidth="1"/>
    <col min="10" max="10" width="17.28515625" style="2" customWidth="1"/>
    <col min="11" max="11" width="11.42578125" style="2" customWidth="1"/>
    <col min="12" max="12" width="15.28515625" style="2" bestFit="1" customWidth="1"/>
    <col min="13" max="13" width="16.85546875" style="2" customWidth="1"/>
    <col min="14" max="14" width="19.85546875" style="2" customWidth="1"/>
    <col min="15" max="15" width="14.7109375" style="2" customWidth="1"/>
    <col min="16" max="16" width="15.42578125" customWidth="1"/>
  </cols>
  <sheetData>
    <row r="1" spans="1:16" s="55" customFormat="1" ht="16.5" customHeight="1" thickBot="1" x14ac:dyDescent="0.3">
      <c r="A1" s="133" t="s">
        <v>16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5"/>
    </row>
    <row r="2" spans="1:16" s="2" customFormat="1" ht="31.5" customHeight="1" thickBot="1" x14ac:dyDescent="0.3">
      <c r="A2" s="130" t="s">
        <v>67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2"/>
    </row>
    <row r="3" spans="1:16" s="107" customFormat="1" ht="25.5" customHeight="1" thickTop="1" thickBot="1" x14ac:dyDescent="0.3">
      <c r="A3" s="106"/>
      <c r="B3" s="126" t="s">
        <v>17</v>
      </c>
      <c r="C3" s="127"/>
      <c r="D3" s="127"/>
      <c r="E3" s="127"/>
      <c r="F3" s="127"/>
      <c r="G3" s="127"/>
      <c r="H3" s="128"/>
      <c r="I3" s="126" t="s">
        <v>18</v>
      </c>
      <c r="J3" s="127"/>
      <c r="K3" s="127"/>
      <c r="L3" s="127"/>
      <c r="M3" s="127"/>
      <c r="N3" s="127"/>
      <c r="O3" s="128"/>
    </row>
    <row r="4" spans="1:16" ht="15.75" thickTop="1" x14ac:dyDescent="0.25">
      <c r="A4" s="98" t="s">
        <v>19</v>
      </c>
      <c r="B4" s="104" t="s">
        <v>20</v>
      </c>
      <c r="C4" s="96" t="s">
        <v>21</v>
      </c>
      <c r="D4" s="96" t="s">
        <v>22</v>
      </c>
      <c r="E4" s="96" t="s">
        <v>23</v>
      </c>
      <c r="F4" s="96" t="s">
        <v>64</v>
      </c>
      <c r="G4" s="96" t="s">
        <v>24</v>
      </c>
      <c r="H4" s="105" t="s">
        <v>25</v>
      </c>
      <c r="I4" s="97" t="s">
        <v>20</v>
      </c>
      <c r="J4" s="96" t="s">
        <v>21</v>
      </c>
      <c r="K4" s="96" t="s">
        <v>22</v>
      </c>
      <c r="L4" s="96" t="s">
        <v>23</v>
      </c>
      <c r="M4" s="96" t="s">
        <v>64</v>
      </c>
      <c r="N4" s="96" t="s">
        <v>24</v>
      </c>
      <c r="O4" s="103" t="s">
        <v>25</v>
      </c>
    </row>
    <row r="5" spans="1:16" x14ac:dyDescent="0.25">
      <c r="A5" s="99" t="s">
        <v>26</v>
      </c>
      <c r="B5" s="100"/>
      <c r="C5" s="16">
        <v>76018</v>
      </c>
      <c r="D5" s="17"/>
      <c r="E5" s="18">
        <v>3062062</v>
      </c>
      <c r="F5" s="17">
        <v>2443025</v>
      </c>
      <c r="G5" s="17"/>
      <c r="H5" s="101">
        <v>2153379</v>
      </c>
      <c r="I5" s="86"/>
      <c r="J5" s="16">
        <v>15605</v>
      </c>
      <c r="K5" s="17"/>
      <c r="L5" s="18"/>
      <c r="M5" s="19">
        <v>7945200</v>
      </c>
      <c r="N5" s="17"/>
      <c r="O5" s="101">
        <v>2109000</v>
      </c>
    </row>
    <row r="6" spans="1:16" x14ac:dyDescent="0.25">
      <c r="A6" s="99" t="s">
        <v>27</v>
      </c>
      <c r="B6" s="100"/>
      <c r="C6" s="16"/>
      <c r="D6" s="17"/>
      <c r="E6" s="20"/>
      <c r="F6" s="17"/>
      <c r="G6" s="17"/>
      <c r="H6" s="101"/>
      <c r="I6" s="86"/>
      <c r="J6" s="16"/>
      <c r="K6" s="17"/>
      <c r="L6" s="20"/>
      <c r="M6" s="19"/>
      <c r="N6" s="17"/>
      <c r="O6" s="101"/>
    </row>
    <row r="7" spans="1:16" x14ac:dyDescent="0.25">
      <c r="A7" s="99" t="s">
        <v>28</v>
      </c>
      <c r="B7" s="100"/>
      <c r="C7" s="16">
        <v>406114</v>
      </c>
      <c r="D7" s="17"/>
      <c r="E7" s="18">
        <v>915083</v>
      </c>
      <c r="F7" s="17">
        <v>76560</v>
      </c>
      <c r="G7" s="17"/>
      <c r="H7" s="101">
        <v>15000</v>
      </c>
      <c r="I7" s="86"/>
      <c r="J7" s="16">
        <v>2582221</v>
      </c>
      <c r="K7" s="17"/>
      <c r="L7" s="18"/>
      <c r="M7" s="19">
        <v>953450</v>
      </c>
      <c r="N7" s="17"/>
      <c r="O7" s="101">
        <v>607000</v>
      </c>
      <c r="P7" s="33"/>
    </row>
    <row r="8" spans="1:16" x14ac:dyDescent="0.25">
      <c r="A8" s="99" t="s">
        <v>29</v>
      </c>
      <c r="B8" s="100"/>
      <c r="C8" s="16">
        <v>2041635</v>
      </c>
      <c r="D8" s="17"/>
      <c r="E8" s="18">
        <v>3414501</v>
      </c>
      <c r="F8" s="17">
        <v>759280</v>
      </c>
      <c r="G8" s="17"/>
      <c r="H8" s="101">
        <v>137500</v>
      </c>
      <c r="I8" s="86"/>
      <c r="J8" s="16">
        <v>5453016</v>
      </c>
      <c r="K8" s="17"/>
      <c r="L8" s="18"/>
      <c r="M8" s="19">
        <v>5260160</v>
      </c>
      <c r="N8" s="17">
        <v>1315190</v>
      </c>
      <c r="O8" s="101">
        <v>1153000</v>
      </c>
    </row>
    <row r="9" spans="1:16" x14ac:dyDescent="0.25">
      <c r="A9" s="99" t="s">
        <v>30</v>
      </c>
      <c r="B9" s="100"/>
      <c r="C9" s="16">
        <v>5220710</v>
      </c>
      <c r="D9" s="17"/>
      <c r="E9" s="18">
        <v>11573351</v>
      </c>
      <c r="F9" s="17">
        <v>921720</v>
      </c>
      <c r="G9" s="17"/>
      <c r="H9" s="101">
        <v>1986500</v>
      </c>
      <c r="I9" s="86"/>
      <c r="J9" s="16">
        <v>6065467</v>
      </c>
      <c r="K9" s="17"/>
      <c r="L9" s="18"/>
      <c r="M9" s="19">
        <v>3602930</v>
      </c>
      <c r="N9" s="17">
        <v>166989</v>
      </c>
      <c r="O9" s="101">
        <v>763000</v>
      </c>
    </row>
    <row r="10" spans="1:16" x14ac:dyDescent="0.25">
      <c r="A10" s="99" t="s">
        <v>31</v>
      </c>
      <c r="B10" s="100"/>
      <c r="C10" s="16">
        <v>14996534</v>
      </c>
      <c r="D10" s="17"/>
      <c r="E10" s="18">
        <v>23985000</v>
      </c>
      <c r="F10" s="17">
        <v>71488070</v>
      </c>
      <c r="G10" s="17"/>
      <c r="H10" s="101">
        <v>1167500</v>
      </c>
      <c r="I10" s="86"/>
      <c r="J10" s="16">
        <v>23712216</v>
      </c>
      <c r="K10" s="17"/>
      <c r="L10" s="18"/>
      <c r="M10" s="19">
        <v>24113417</v>
      </c>
      <c r="N10" s="17">
        <v>547913</v>
      </c>
      <c r="O10" s="101">
        <v>7865120</v>
      </c>
    </row>
    <row r="11" spans="1:16" x14ac:dyDescent="0.25">
      <c r="A11" s="99" t="s">
        <v>32</v>
      </c>
      <c r="B11" s="100"/>
      <c r="C11" s="16">
        <v>708267</v>
      </c>
      <c r="D11" s="17"/>
      <c r="E11" s="18">
        <v>7044200</v>
      </c>
      <c r="F11" s="17"/>
      <c r="G11" s="17"/>
      <c r="H11" s="101">
        <v>4677000</v>
      </c>
      <c r="I11" s="86"/>
      <c r="J11" s="16">
        <v>2198813</v>
      </c>
      <c r="K11" s="17"/>
      <c r="L11" s="18"/>
      <c r="M11" s="19">
        <v>926947</v>
      </c>
      <c r="N11" s="17"/>
      <c r="O11" s="101">
        <v>7966000</v>
      </c>
    </row>
    <row r="12" spans="1:16" x14ac:dyDescent="0.25">
      <c r="A12" s="99" t="s">
        <v>33</v>
      </c>
      <c r="B12" s="100"/>
      <c r="C12" s="16">
        <v>827030</v>
      </c>
      <c r="D12" s="17"/>
      <c r="E12" s="18">
        <v>8995977</v>
      </c>
      <c r="F12" s="17"/>
      <c r="G12" s="17"/>
      <c r="H12" s="101">
        <v>132000</v>
      </c>
      <c r="I12" s="86"/>
      <c r="J12" s="16"/>
      <c r="K12" s="17"/>
      <c r="L12" s="18"/>
      <c r="M12" s="19"/>
      <c r="N12" s="17"/>
      <c r="O12" s="101">
        <v>18825350</v>
      </c>
    </row>
    <row r="13" spans="1:16" x14ac:dyDescent="0.25">
      <c r="A13" s="99" t="s">
        <v>34</v>
      </c>
      <c r="B13" s="100"/>
      <c r="C13" s="16"/>
      <c r="D13" s="17"/>
      <c r="E13" s="20">
        <v>3372000</v>
      </c>
      <c r="F13" s="17"/>
      <c r="G13" s="17"/>
      <c r="H13" s="101"/>
      <c r="I13" s="86"/>
      <c r="J13" s="16"/>
      <c r="K13" s="17"/>
      <c r="L13" s="20"/>
      <c r="M13" s="19"/>
      <c r="N13" s="17"/>
      <c r="O13" s="101"/>
    </row>
    <row r="14" spans="1:16" x14ac:dyDescent="0.25">
      <c r="A14" s="99" t="s">
        <v>35</v>
      </c>
      <c r="B14" s="100"/>
      <c r="C14" s="16"/>
      <c r="D14" s="17"/>
      <c r="E14" s="20"/>
      <c r="F14" s="17"/>
      <c r="G14" s="17"/>
      <c r="H14" s="101">
        <v>1381599</v>
      </c>
      <c r="I14" s="86"/>
      <c r="J14" s="16"/>
      <c r="K14" s="17"/>
      <c r="L14" s="20"/>
      <c r="M14" s="19"/>
      <c r="N14" s="17"/>
      <c r="O14" s="101">
        <v>581290</v>
      </c>
    </row>
    <row r="15" spans="1:16" x14ac:dyDescent="0.25">
      <c r="A15" s="99" t="s">
        <v>36</v>
      </c>
      <c r="B15" s="100"/>
      <c r="C15" s="16">
        <v>6476454</v>
      </c>
      <c r="D15" s="17"/>
      <c r="E15" s="18"/>
      <c r="F15" s="17">
        <v>14348010</v>
      </c>
      <c r="G15" s="17"/>
      <c r="H15" s="101"/>
      <c r="I15" s="86"/>
      <c r="J15" s="16">
        <v>1351379</v>
      </c>
      <c r="K15" s="17"/>
      <c r="L15" s="18"/>
      <c r="M15" s="19">
        <v>27010400</v>
      </c>
      <c r="N15" s="17"/>
      <c r="O15" s="101">
        <v>85000</v>
      </c>
    </row>
    <row r="16" spans="1:16" x14ac:dyDescent="0.25">
      <c r="A16" s="99" t="s">
        <v>37</v>
      </c>
      <c r="B16" s="102"/>
      <c r="C16" s="16"/>
      <c r="D16" s="17"/>
      <c r="E16" s="20"/>
      <c r="F16" s="17">
        <v>1064755</v>
      </c>
      <c r="G16" s="17"/>
      <c r="H16" s="101"/>
      <c r="I16" s="87"/>
      <c r="J16" s="16"/>
      <c r="K16" s="17"/>
      <c r="L16" s="20"/>
      <c r="M16" s="19"/>
      <c r="N16" s="17">
        <v>275604</v>
      </c>
      <c r="O16" s="101"/>
    </row>
    <row r="17" spans="1:16" x14ac:dyDescent="0.25">
      <c r="A17" s="99" t="s">
        <v>38</v>
      </c>
      <c r="B17" s="102"/>
      <c r="C17" s="17">
        <v>9800135</v>
      </c>
      <c r="D17" s="17"/>
      <c r="E17" s="20"/>
      <c r="F17" s="17">
        <v>5334904</v>
      </c>
      <c r="G17" s="17"/>
      <c r="H17" s="101"/>
      <c r="I17" s="87"/>
      <c r="J17" s="17"/>
      <c r="K17" s="17"/>
      <c r="L17" s="20"/>
      <c r="M17" s="19">
        <v>3519166</v>
      </c>
      <c r="N17" s="17"/>
      <c r="O17" s="101"/>
    </row>
    <row r="18" spans="1:16" s="2" customFormat="1" x14ac:dyDescent="0.25">
      <c r="A18" s="99" t="s">
        <v>39</v>
      </c>
      <c r="B18" s="102"/>
      <c r="C18" s="17">
        <v>18392274</v>
      </c>
      <c r="D18" s="17"/>
      <c r="E18" s="18">
        <v>136500</v>
      </c>
      <c r="F18" s="17"/>
      <c r="G18" s="17"/>
      <c r="H18" s="101"/>
      <c r="I18" s="87"/>
      <c r="J18" s="17">
        <v>781990</v>
      </c>
      <c r="K18" s="17"/>
      <c r="L18" s="18"/>
      <c r="M18" s="19">
        <v>284800</v>
      </c>
      <c r="N18" s="17"/>
      <c r="O18" s="101"/>
    </row>
    <row r="19" spans="1:16" s="2" customFormat="1" x14ac:dyDescent="0.25">
      <c r="A19" s="99" t="s">
        <v>40</v>
      </c>
      <c r="B19" s="102"/>
      <c r="C19" s="17"/>
      <c r="D19" s="17"/>
      <c r="E19" s="18">
        <v>1179500</v>
      </c>
      <c r="F19" s="17">
        <v>13801837</v>
      </c>
      <c r="G19" s="17">
        <v>13965</v>
      </c>
      <c r="H19" s="101"/>
      <c r="I19" s="87"/>
      <c r="J19" s="17">
        <v>7261844</v>
      </c>
      <c r="K19" s="17"/>
      <c r="L19" s="18"/>
      <c r="M19" s="19">
        <v>13269580</v>
      </c>
      <c r="N19" s="17"/>
      <c r="O19" s="101"/>
    </row>
    <row r="20" spans="1:16" s="2" customFormat="1" x14ac:dyDescent="0.25">
      <c r="A20" s="99" t="s">
        <v>41</v>
      </c>
      <c r="B20" s="102"/>
      <c r="C20" s="16"/>
      <c r="D20" s="17"/>
      <c r="E20" s="18">
        <v>1302000</v>
      </c>
      <c r="F20" s="17">
        <v>2662952</v>
      </c>
      <c r="G20" s="17">
        <v>684299</v>
      </c>
      <c r="H20" s="101">
        <v>8000</v>
      </c>
      <c r="I20" s="87"/>
      <c r="J20" s="16">
        <v>19844774</v>
      </c>
      <c r="K20" s="17"/>
      <c r="L20" s="18"/>
      <c r="M20" s="19">
        <v>1525015</v>
      </c>
      <c r="N20" s="17">
        <v>1315165</v>
      </c>
      <c r="O20" s="101"/>
    </row>
    <row r="21" spans="1:16" s="2" customFormat="1" ht="15.75" thickBot="1" x14ac:dyDescent="0.3">
      <c r="A21" s="108" t="s">
        <v>42</v>
      </c>
      <c r="B21" s="109">
        <f>+SUM(B5:B20)</f>
        <v>0</v>
      </c>
      <c r="C21" s="110">
        <f>+SUM(C5:C20)</f>
        <v>58945171</v>
      </c>
      <c r="D21" s="110">
        <f t="shared" ref="D21:G21" si="0">+SUM(D5:D20)</f>
        <v>0</v>
      </c>
      <c r="E21" s="110">
        <f t="shared" si="0"/>
        <v>64980174</v>
      </c>
      <c r="F21" s="110">
        <f t="shared" si="0"/>
        <v>112901113</v>
      </c>
      <c r="G21" s="110">
        <f t="shared" si="0"/>
        <v>698264</v>
      </c>
      <c r="H21" s="111">
        <f>+SUM(H5:H20)</f>
        <v>11658478</v>
      </c>
      <c r="I21" s="112">
        <f>SUM(I5:I20)</f>
        <v>0</v>
      </c>
      <c r="J21" s="110">
        <f>SUM(J5:J20)</f>
        <v>69267325</v>
      </c>
      <c r="K21" s="110">
        <f t="shared" ref="K21:O21" si="1">SUM(K5:K20)</f>
        <v>0</v>
      </c>
      <c r="L21" s="110">
        <f t="shared" si="1"/>
        <v>0</v>
      </c>
      <c r="M21" s="110">
        <f>SUM(M5:M20)</f>
        <v>88411065</v>
      </c>
      <c r="N21" s="110">
        <f t="shared" si="1"/>
        <v>3620861</v>
      </c>
      <c r="O21" s="113">
        <f t="shared" si="1"/>
        <v>39954760</v>
      </c>
    </row>
    <row r="22" spans="1:16" s="55" customFormat="1" ht="25.5" customHeight="1" thickTop="1" thickBot="1" x14ac:dyDescent="0.3">
      <c r="A22" s="106"/>
      <c r="B22" s="126" t="s">
        <v>43</v>
      </c>
      <c r="C22" s="127"/>
      <c r="D22" s="127"/>
      <c r="E22" s="127"/>
      <c r="F22" s="127"/>
      <c r="G22" s="127"/>
      <c r="H22" s="128"/>
      <c r="I22" s="129" t="s">
        <v>5</v>
      </c>
      <c r="J22" s="127"/>
      <c r="K22" s="127"/>
      <c r="L22" s="127"/>
      <c r="M22" s="127"/>
      <c r="N22" s="127"/>
      <c r="O22" s="128"/>
    </row>
    <row r="23" spans="1:16" s="2" customFormat="1" ht="15.75" thickTop="1" x14ac:dyDescent="0.25">
      <c r="A23" s="98" t="s">
        <v>19</v>
      </c>
      <c r="B23" s="104" t="s">
        <v>20</v>
      </c>
      <c r="C23" s="96" t="s">
        <v>21</v>
      </c>
      <c r="D23" s="96" t="s">
        <v>22</v>
      </c>
      <c r="E23" s="96" t="s">
        <v>23</v>
      </c>
      <c r="F23" s="96" t="s">
        <v>64</v>
      </c>
      <c r="G23" s="96" t="s">
        <v>24</v>
      </c>
      <c r="H23" s="105" t="s">
        <v>25</v>
      </c>
      <c r="I23" s="97" t="s">
        <v>20</v>
      </c>
      <c r="J23" s="96" t="s">
        <v>21</v>
      </c>
      <c r="K23" s="96" t="s">
        <v>22</v>
      </c>
      <c r="L23" s="96" t="s">
        <v>23</v>
      </c>
      <c r="M23" s="96" t="s">
        <v>64</v>
      </c>
      <c r="N23" s="96" t="s">
        <v>24</v>
      </c>
      <c r="O23" s="103" t="s">
        <v>25</v>
      </c>
    </row>
    <row r="24" spans="1:16" s="2" customFormat="1" x14ac:dyDescent="0.25">
      <c r="A24" s="99" t="s">
        <v>26</v>
      </c>
      <c r="B24" s="100"/>
      <c r="C24" s="16">
        <v>1101413</v>
      </c>
      <c r="D24" s="17"/>
      <c r="E24" s="18">
        <v>9198194</v>
      </c>
      <c r="F24" s="18">
        <v>5027726</v>
      </c>
      <c r="G24" s="17">
        <v>919818</v>
      </c>
      <c r="H24" s="101">
        <v>3107433</v>
      </c>
      <c r="I24" s="86"/>
      <c r="J24" s="16">
        <v>1316562</v>
      </c>
      <c r="K24" s="17"/>
      <c r="L24" s="18">
        <v>13334938</v>
      </c>
      <c r="M24" s="19">
        <v>3470568</v>
      </c>
      <c r="N24" s="17">
        <v>492194</v>
      </c>
      <c r="O24" s="101">
        <v>2322933</v>
      </c>
    </row>
    <row r="25" spans="1:16" s="2" customFormat="1" x14ac:dyDescent="0.25">
      <c r="A25" s="99" t="s">
        <v>27</v>
      </c>
      <c r="B25" s="100"/>
      <c r="C25" s="16"/>
      <c r="D25" s="17"/>
      <c r="E25" s="20"/>
      <c r="F25" s="18"/>
      <c r="G25" s="17"/>
      <c r="H25" s="101"/>
      <c r="I25" s="86"/>
      <c r="J25" s="16"/>
      <c r="K25" s="17"/>
      <c r="L25" s="18"/>
      <c r="M25" s="19"/>
      <c r="N25" s="17"/>
      <c r="O25" s="101"/>
    </row>
    <row r="26" spans="1:16" s="2" customFormat="1" x14ac:dyDescent="0.25">
      <c r="A26" s="99" t="s">
        <v>28</v>
      </c>
      <c r="B26" s="100"/>
      <c r="C26" s="16">
        <v>572976</v>
      </c>
      <c r="D26" s="17"/>
      <c r="E26" s="18">
        <v>1202729</v>
      </c>
      <c r="F26" s="18">
        <v>621000</v>
      </c>
      <c r="G26" s="17"/>
      <c r="H26" s="101">
        <v>20000</v>
      </c>
      <c r="I26" s="86"/>
      <c r="J26" s="16">
        <v>22863</v>
      </c>
      <c r="K26" s="17"/>
      <c r="L26" s="18">
        <v>506100</v>
      </c>
      <c r="M26" s="19">
        <v>776750</v>
      </c>
      <c r="N26" s="17">
        <v>29149</v>
      </c>
      <c r="O26" s="101">
        <v>356000</v>
      </c>
      <c r="P26" s="58"/>
    </row>
    <row r="27" spans="1:16" s="2" customFormat="1" x14ac:dyDescent="0.25">
      <c r="A27" s="99" t="s">
        <v>29</v>
      </c>
      <c r="B27" s="100"/>
      <c r="C27" s="16">
        <v>5743714</v>
      </c>
      <c r="D27" s="17"/>
      <c r="E27" s="18">
        <v>2018800</v>
      </c>
      <c r="F27" s="18">
        <v>601800</v>
      </c>
      <c r="G27" s="17">
        <v>351256</v>
      </c>
      <c r="H27" s="101">
        <v>129000</v>
      </c>
      <c r="I27" s="86"/>
      <c r="J27" s="16">
        <v>19122941</v>
      </c>
      <c r="K27" s="17"/>
      <c r="L27" s="18">
        <v>11291856</v>
      </c>
      <c r="M27" s="19">
        <v>1162200</v>
      </c>
      <c r="N27" s="17">
        <v>1193986</v>
      </c>
      <c r="O27" s="101">
        <v>117000</v>
      </c>
    </row>
    <row r="28" spans="1:16" s="2" customFormat="1" x14ac:dyDescent="0.25">
      <c r="A28" s="99" t="s">
        <v>30</v>
      </c>
      <c r="B28" s="100"/>
      <c r="C28" s="16">
        <v>9485785</v>
      </c>
      <c r="D28" s="17"/>
      <c r="E28" s="18">
        <v>4687995</v>
      </c>
      <c r="F28" s="18">
        <v>1349280</v>
      </c>
      <c r="G28" s="17">
        <v>576183</v>
      </c>
      <c r="H28" s="101">
        <v>405000</v>
      </c>
      <c r="I28" s="86"/>
      <c r="J28" s="16">
        <v>20208522</v>
      </c>
      <c r="K28" s="17"/>
      <c r="L28" s="18">
        <v>2900700</v>
      </c>
      <c r="M28" s="19">
        <v>840000</v>
      </c>
      <c r="N28" s="17">
        <v>770456</v>
      </c>
      <c r="O28" s="101">
        <v>405000</v>
      </c>
    </row>
    <row r="29" spans="1:16" s="2" customFormat="1" x14ac:dyDescent="0.25">
      <c r="A29" s="99" t="s">
        <v>31</v>
      </c>
      <c r="B29" s="100"/>
      <c r="C29" s="16">
        <v>32538452</v>
      </c>
      <c r="D29" s="17"/>
      <c r="E29" s="121">
        <v>21653778</v>
      </c>
      <c r="F29" s="18">
        <v>27878261</v>
      </c>
      <c r="G29" s="17">
        <v>1741226</v>
      </c>
      <c r="H29" s="101">
        <v>2120000</v>
      </c>
      <c r="I29" s="86"/>
      <c r="J29" s="16">
        <v>97780929</v>
      </c>
      <c r="K29" s="17"/>
      <c r="L29" s="18">
        <v>33988344</v>
      </c>
      <c r="M29" s="19"/>
      <c r="N29" s="17">
        <v>3159000</v>
      </c>
      <c r="O29" s="101">
        <v>2120000</v>
      </c>
    </row>
    <row r="30" spans="1:16" s="2" customFormat="1" x14ac:dyDescent="0.25">
      <c r="A30" s="99" t="s">
        <v>32</v>
      </c>
      <c r="B30" s="100"/>
      <c r="C30" s="16">
        <v>3915229</v>
      </c>
      <c r="D30" s="17"/>
      <c r="E30" s="18">
        <v>5045070</v>
      </c>
      <c r="F30" s="18">
        <v>1297127</v>
      </c>
      <c r="G30" s="17">
        <v>6026098</v>
      </c>
      <c r="H30" s="101">
        <v>1280000</v>
      </c>
      <c r="I30" s="86"/>
      <c r="J30" s="16">
        <v>3782056</v>
      </c>
      <c r="K30" s="17"/>
      <c r="L30" s="18">
        <v>1315323</v>
      </c>
      <c r="M30" s="19"/>
      <c r="N30" s="17">
        <v>3337537</v>
      </c>
      <c r="O30" s="101">
        <v>2720000</v>
      </c>
    </row>
    <row r="31" spans="1:16" s="2" customFormat="1" x14ac:dyDescent="0.25">
      <c r="A31" s="99" t="s">
        <v>33</v>
      </c>
      <c r="B31" s="100"/>
      <c r="C31" s="16">
        <v>6532783</v>
      </c>
      <c r="D31" s="17"/>
      <c r="E31" s="18">
        <v>3198410</v>
      </c>
      <c r="F31" s="18"/>
      <c r="G31" s="17"/>
      <c r="H31" s="101">
        <v>4363320</v>
      </c>
      <c r="I31" s="86"/>
      <c r="J31" s="16">
        <v>166804</v>
      </c>
      <c r="K31" s="17"/>
      <c r="L31" s="18">
        <v>4090131</v>
      </c>
      <c r="M31" s="19"/>
      <c r="N31" s="17"/>
      <c r="O31" s="101">
        <v>5345920</v>
      </c>
    </row>
    <row r="32" spans="1:16" s="2" customFormat="1" x14ac:dyDescent="0.25">
      <c r="A32" s="99" t="s">
        <v>34</v>
      </c>
      <c r="B32" s="100"/>
      <c r="C32" s="16"/>
      <c r="D32" s="17"/>
      <c r="E32" s="18">
        <v>19320000</v>
      </c>
      <c r="F32" s="18"/>
      <c r="G32" s="17"/>
      <c r="H32" s="101"/>
      <c r="I32" s="86"/>
      <c r="J32" s="16"/>
      <c r="K32" s="17"/>
      <c r="L32" s="18">
        <v>3600000</v>
      </c>
      <c r="M32" s="19"/>
      <c r="N32" s="17"/>
      <c r="O32" s="101"/>
    </row>
    <row r="33" spans="1:15" s="2" customFormat="1" x14ac:dyDescent="0.25">
      <c r="A33" s="99" t="s">
        <v>35</v>
      </c>
      <c r="B33" s="100"/>
      <c r="C33" s="16"/>
      <c r="D33" s="17"/>
      <c r="E33" s="20"/>
      <c r="F33" s="18"/>
      <c r="G33" s="17"/>
      <c r="H33" s="101"/>
      <c r="I33" s="86"/>
      <c r="J33" s="16"/>
      <c r="K33" s="17"/>
      <c r="L33" s="18">
        <v>13631185</v>
      </c>
      <c r="M33" s="19"/>
      <c r="N33" s="17"/>
      <c r="O33" s="101"/>
    </row>
    <row r="34" spans="1:15" s="2" customFormat="1" x14ac:dyDescent="0.25">
      <c r="A34" s="99" t="s">
        <v>36</v>
      </c>
      <c r="B34" s="100"/>
      <c r="C34" s="16">
        <v>18817379</v>
      </c>
      <c r="D34" s="17"/>
      <c r="E34" s="18"/>
      <c r="F34" s="18">
        <v>32215071</v>
      </c>
      <c r="G34" s="17">
        <v>354248</v>
      </c>
      <c r="H34" s="101">
        <v>200000</v>
      </c>
      <c r="I34" s="86"/>
      <c r="J34" s="16">
        <v>135286364</v>
      </c>
      <c r="K34" s="17"/>
      <c r="L34" s="18"/>
      <c r="M34" s="19">
        <v>1241515</v>
      </c>
      <c r="N34" s="17">
        <v>6190649</v>
      </c>
      <c r="O34" s="101">
        <v>250000</v>
      </c>
    </row>
    <row r="35" spans="1:15" s="2" customFormat="1" x14ac:dyDescent="0.25">
      <c r="A35" s="99" t="s">
        <v>37</v>
      </c>
      <c r="B35" s="102"/>
      <c r="C35" s="16">
        <v>1632899</v>
      </c>
      <c r="D35" s="17"/>
      <c r="E35" s="20"/>
      <c r="F35" s="18"/>
      <c r="G35" s="17"/>
      <c r="H35" s="101"/>
      <c r="I35" s="87"/>
      <c r="J35" s="16">
        <v>1051543</v>
      </c>
      <c r="K35" s="17"/>
      <c r="L35" s="18"/>
      <c r="M35" s="19"/>
      <c r="N35" s="17">
        <v>736080</v>
      </c>
      <c r="O35" s="101"/>
    </row>
    <row r="36" spans="1:15" s="2" customFormat="1" x14ac:dyDescent="0.25">
      <c r="A36" s="99" t="s">
        <v>38</v>
      </c>
      <c r="B36" s="102"/>
      <c r="C36" s="17"/>
      <c r="D36" s="17"/>
      <c r="E36" s="20">
        <v>6252844</v>
      </c>
      <c r="F36" s="18">
        <v>917643</v>
      </c>
      <c r="G36" s="17"/>
      <c r="H36" s="101"/>
      <c r="I36" s="87"/>
      <c r="J36" s="17"/>
      <c r="K36" s="17"/>
      <c r="L36" s="18">
        <v>1965203</v>
      </c>
      <c r="M36" s="19">
        <v>1900592</v>
      </c>
      <c r="N36" s="17"/>
      <c r="O36" s="101"/>
    </row>
    <row r="37" spans="1:15" s="2" customFormat="1" x14ac:dyDescent="0.25">
      <c r="A37" s="99" t="s">
        <v>39</v>
      </c>
      <c r="B37" s="102"/>
      <c r="C37" s="17">
        <v>390179</v>
      </c>
      <c r="D37" s="17"/>
      <c r="E37" s="18">
        <v>40153</v>
      </c>
      <c r="F37" s="18"/>
      <c r="G37" s="17"/>
      <c r="H37" s="101"/>
      <c r="I37" s="87"/>
      <c r="J37" s="17"/>
      <c r="K37" s="17"/>
      <c r="L37" s="18">
        <v>40864</v>
      </c>
      <c r="M37" s="19">
        <v>346824</v>
      </c>
      <c r="N37" s="17"/>
      <c r="O37" s="101"/>
    </row>
    <row r="38" spans="1:15" s="2" customFormat="1" x14ac:dyDescent="0.25">
      <c r="A38" s="99" t="s">
        <v>40</v>
      </c>
      <c r="B38" s="102"/>
      <c r="C38" s="17">
        <v>5552827</v>
      </c>
      <c r="D38" s="17"/>
      <c r="E38" s="18">
        <v>1288531</v>
      </c>
      <c r="F38" s="18">
        <v>18470535</v>
      </c>
      <c r="G38" s="17"/>
      <c r="H38" s="101">
        <v>100000</v>
      </c>
      <c r="I38" s="87"/>
      <c r="J38" s="17">
        <v>7105020</v>
      </c>
      <c r="K38" s="17"/>
      <c r="L38" s="18">
        <v>742988</v>
      </c>
      <c r="M38" s="19">
        <v>14588521</v>
      </c>
      <c r="N38" s="17">
        <v>295132</v>
      </c>
      <c r="O38" s="101"/>
    </row>
    <row r="39" spans="1:15" s="2" customFormat="1" x14ac:dyDescent="0.25">
      <c r="A39" s="99" t="s">
        <v>41</v>
      </c>
      <c r="B39" s="102"/>
      <c r="C39" s="16">
        <v>13479245</v>
      </c>
      <c r="D39" s="17"/>
      <c r="E39" s="18"/>
      <c r="F39" s="18">
        <v>1112219</v>
      </c>
      <c r="G39" s="17">
        <v>57804</v>
      </c>
      <c r="H39" s="101">
        <v>50000</v>
      </c>
      <c r="I39" s="87"/>
      <c r="J39" s="16">
        <v>8649906</v>
      </c>
      <c r="K39" s="17"/>
      <c r="L39" s="18">
        <v>1965203</v>
      </c>
      <c r="M39" s="19"/>
      <c r="N39" s="17">
        <v>320637</v>
      </c>
      <c r="O39" s="101">
        <v>50000</v>
      </c>
    </row>
    <row r="40" spans="1:15" s="2" customFormat="1" ht="15.75" thickBot="1" x14ac:dyDescent="0.3">
      <c r="A40" s="108" t="s">
        <v>42</v>
      </c>
      <c r="B40" s="109"/>
      <c r="C40" s="110">
        <f>SUM(C24:C39)</f>
        <v>99762881</v>
      </c>
      <c r="D40" s="110"/>
      <c r="E40" s="110">
        <f>SUM(E24:E39)</f>
        <v>73906504</v>
      </c>
      <c r="F40" s="110">
        <f>SUM(F24:F39)</f>
        <v>89490662</v>
      </c>
      <c r="G40" s="110">
        <f>SUM(G24:G39)</f>
        <v>10026633</v>
      </c>
      <c r="H40" s="111">
        <f>SUM(H24:H39)</f>
        <v>11774753</v>
      </c>
      <c r="I40" s="112">
        <f>+SUM(I24:I39)</f>
        <v>0</v>
      </c>
      <c r="J40" s="110">
        <f t="shared" ref="J40:N40" si="2">+SUM(J24:J39)</f>
        <v>294493510</v>
      </c>
      <c r="K40" s="110">
        <f t="shared" si="2"/>
        <v>0</v>
      </c>
      <c r="L40" s="110">
        <f>SUM(L24:L39)</f>
        <v>89372835</v>
      </c>
      <c r="M40" s="110">
        <f t="shared" si="2"/>
        <v>24326970</v>
      </c>
      <c r="N40" s="110">
        <f t="shared" si="2"/>
        <v>16524820</v>
      </c>
      <c r="O40" s="113">
        <f>+SUM(O24:O39)</f>
        <v>13686853</v>
      </c>
    </row>
    <row r="41" spans="1:15" s="55" customFormat="1" ht="25.5" customHeight="1" thickTop="1" thickBot="1" x14ac:dyDescent="0.3">
      <c r="A41" s="106"/>
      <c r="B41" s="126" t="s">
        <v>44</v>
      </c>
      <c r="C41" s="127"/>
      <c r="D41" s="127"/>
      <c r="E41" s="127"/>
      <c r="F41" s="127"/>
      <c r="G41" s="127"/>
      <c r="H41" s="128"/>
      <c r="I41" s="129" t="s">
        <v>7</v>
      </c>
      <c r="J41" s="127"/>
      <c r="K41" s="127"/>
      <c r="L41" s="127"/>
      <c r="M41" s="127"/>
      <c r="N41" s="127"/>
      <c r="O41" s="128"/>
    </row>
    <row r="42" spans="1:15" s="2" customFormat="1" ht="15.75" thickTop="1" x14ac:dyDescent="0.25">
      <c r="A42" s="98" t="s">
        <v>19</v>
      </c>
      <c r="B42" s="104" t="s">
        <v>20</v>
      </c>
      <c r="C42" s="96" t="s">
        <v>21</v>
      </c>
      <c r="D42" s="96" t="s">
        <v>22</v>
      </c>
      <c r="E42" s="96" t="s">
        <v>23</v>
      </c>
      <c r="F42" s="96" t="s">
        <v>64</v>
      </c>
      <c r="G42" s="96" t="s">
        <v>24</v>
      </c>
      <c r="H42" s="105" t="s">
        <v>25</v>
      </c>
      <c r="I42" s="97" t="s">
        <v>20</v>
      </c>
      <c r="J42" s="96" t="s">
        <v>21</v>
      </c>
      <c r="K42" s="96" t="s">
        <v>22</v>
      </c>
      <c r="L42" s="96" t="s">
        <v>23</v>
      </c>
      <c r="M42" s="96" t="s">
        <v>64</v>
      </c>
      <c r="N42" s="96" t="s">
        <v>24</v>
      </c>
      <c r="O42" s="103" t="s">
        <v>25</v>
      </c>
    </row>
    <row r="43" spans="1:15" s="2" customFormat="1" x14ac:dyDescent="0.25">
      <c r="A43" s="99" t="s">
        <v>26</v>
      </c>
      <c r="B43" s="100"/>
      <c r="C43" s="16">
        <v>16278</v>
      </c>
      <c r="D43" s="17"/>
      <c r="E43" s="18">
        <v>4454300</v>
      </c>
      <c r="F43" s="19"/>
      <c r="G43" s="17"/>
      <c r="H43" s="101">
        <v>6732200</v>
      </c>
      <c r="I43" s="86"/>
      <c r="J43" s="16"/>
      <c r="K43" s="17"/>
      <c r="L43" s="19">
        <v>11565064</v>
      </c>
      <c r="M43" s="19">
        <v>3618983</v>
      </c>
      <c r="N43" s="17"/>
      <c r="O43" s="101">
        <v>70600</v>
      </c>
    </row>
    <row r="44" spans="1:15" s="2" customFormat="1" x14ac:dyDescent="0.25">
      <c r="A44" s="99" t="s">
        <v>27</v>
      </c>
      <c r="B44" s="100"/>
      <c r="C44" s="16"/>
      <c r="D44" s="17"/>
      <c r="E44" s="18"/>
      <c r="F44" s="19"/>
      <c r="G44" s="17"/>
      <c r="H44" s="101"/>
      <c r="I44" s="86"/>
      <c r="J44" s="16"/>
      <c r="K44" s="17"/>
      <c r="L44" s="19"/>
      <c r="M44" s="19"/>
      <c r="N44" s="17"/>
      <c r="O44" s="101"/>
    </row>
    <row r="45" spans="1:15" s="2" customFormat="1" x14ac:dyDescent="0.25">
      <c r="A45" s="99" t="s">
        <v>28</v>
      </c>
      <c r="B45" s="100"/>
      <c r="C45" s="16"/>
      <c r="D45" s="17"/>
      <c r="E45" s="18">
        <v>711337</v>
      </c>
      <c r="F45" s="19">
        <v>2304600</v>
      </c>
      <c r="G45" s="17">
        <v>254025</v>
      </c>
      <c r="H45" s="101">
        <v>840000</v>
      </c>
      <c r="I45" s="86"/>
      <c r="J45" s="16">
        <v>3171160</v>
      </c>
      <c r="K45" s="17"/>
      <c r="L45" s="19">
        <v>2986500</v>
      </c>
      <c r="M45" s="19">
        <v>1865343</v>
      </c>
      <c r="N45" s="17"/>
      <c r="O45" s="101"/>
    </row>
    <row r="46" spans="1:15" s="2" customFormat="1" x14ac:dyDescent="0.25">
      <c r="A46" s="99" t="s">
        <v>29</v>
      </c>
      <c r="B46" s="100"/>
      <c r="C46" s="16">
        <v>3542698</v>
      </c>
      <c r="D46" s="17"/>
      <c r="E46" s="18">
        <v>864250</v>
      </c>
      <c r="F46" s="19">
        <v>2416880</v>
      </c>
      <c r="G46" s="17">
        <v>1003754</v>
      </c>
      <c r="H46" s="101">
        <v>2903600</v>
      </c>
      <c r="I46" s="86"/>
      <c r="J46" s="16">
        <v>1014699</v>
      </c>
      <c r="K46" s="17"/>
      <c r="L46" s="19">
        <v>1399639</v>
      </c>
      <c r="M46" s="19">
        <v>9555460</v>
      </c>
      <c r="N46" s="17">
        <v>1106284</v>
      </c>
      <c r="O46" s="101">
        <v>45500</v>
      </c>
    </row>
    <row r="47" spans="1:15" s="2" customFormat="1" x14ac:dyDescent="0.25">
      <c r="A47" s="99" t="s">
        <v>30</v>
      </c>
      <c r="B47" s="100"/>
      <c r="C47" s="16">
        <v>5363089</v>
      </c>
      <c r="D47" s="17"/>
      <c r="E47" s="18">
        <v>4866200</v>
      </c>
      <c r="F47" s="19">
        <v>1324800</v>
      </c>
      <c r="G47" s="17">
        <v>1888499</v>
      </c>
      <c r="H47" s="101"/>
      <c r="I47" s="86"/>
      <c r="J47" s="16">
        <v>870212</v>
      </c>
      <c r="K47" s="17"/>
      <c r="L47" s="19">
        <v>5247000</v>
      </c>
      <c r="M47" s="19">
        <v>6808796</v>
      </c>
      <c r="N47" s="17">
        <v>2018424</v>
      </c>
      <c r="O47" s="101">
        <v>60000</v>
      </c>
    </row>
    <row r="48" spans="1:15" s="2" customFormat="1" x14ac:dyDescent="0.25">
      <c r="A48" s="99" t="s">
        <v>31</v>
      </c>
      <c r="B48" s="100"/>
      <c r="C48" s="16">
        <v>21541936</v>
      </c>
      <c r="D48" s="17"/>
      <c r="E48" s="18">
        <v>64085021</v>
      </c>
      <c r="F48" s="19">
        <v>16629289</v>
      </c>
      <c r="G48" s="17">
        <v>9939158</v>
      </c>
      <c r="H48" s="101"/>
      <c r="I48" s="86"/>
      <c r="J48" s="16">
        <v>2047607</v>
      </c>
      <c r="K48" s="17"/>
      <c r="L48" s="19">
        <v>34602429</v>
      </c>
      <c r="M48" s="19">
        <v>218799748</v>
      </c>
      <c r="N48" s="17">
        <v>8228332</v>
      </c>
      <c r="O48" s="101">
        <v>400000</v>
      </c>
    </row>
    <row r="49" spans="1:15" s="2" customFormat="1" x14ac:dyDescent="0.25">
      <c r="A49" s="99" t="s">
        <v>32</v>
      </c>
      <c r="B49" s="100"/>
      <c r="C49" s="16">
        <v>216669</v>
      </c>
      <c r="D49" s="17"/>
      <c r="E49" s="18">
        <v>2410548</v>
      </c>
      <c r="F49" s="19">
        <v>1606338</v>
      </c>
      <c r="G49" s="17">
        <v>2984797</v>
      </c>
      <c r="H49" s="101">
        <v>70000</v>
      </c>
      <c r="I49" s="86"/>
      <c r="J49" s="16">
        <v>641197</v>
      </c>
      <c r="K49" s="17"/>
      <c r="L49" s="19">
        <v>5640770</v>
      </c>
      <c r="M49" s="19">
        <v>6674606</v>
      </c>
      <c r="N49" s="17">
        <v>3194930</v>
      </c>
      <c r="O49" s="101">
        <v>890000</v>
      </c>
    </row>
    <row r="50" spans="1:15" s="2" customFormat="1" x14ac:dyDescent="0.25">
      <c r="A50" s="99" t="s">
        <v>33</v>
      </c>
      <c r="B50" s="100"/>
      <c r="C50" s="16"/>
      <c r="D50" s="17"/>
      <c r="E50" s="18">
        <v>3278203</v>
      </c>
      <c r="F50" s="19"/>
      <c r="G50" s="17"/>
      <c r="H50" s="101">
        <v>5540000</v>
      </c>
      <c r="I50" s="86"/>
      <c r="J50" s="16">
        <v>35916285</v>
      </c>
      <c r="K50" s="17"/>
      <c r="L50" s="19">
        <v>666330</v>
      </c>
      <c r="M50" s="19"/>
      <c r="N50" s="17"/>
      <c r="O50" s="101"/>
    </row>
    <row r="51" spans="1:15" s="2" customFormat="1" x14ac:dyDescent="0.25">
      <c r="A51" s="99" t="s">
        <v>34</v>
      </c>
      <c r="B51" s="100"/>
      <c r="C51" s="16">
        <v>24668278</v>
      </c>
      <c r="D51" s="17"/>
      <c r="E51" s="18">
        <v>6660000</v>
      </c>
      <c r="F51" s="19"/>
      <c r="G51" s="17"/>
      <c r="H51" s="101"/>
      <c r="I51" s="86"/>
      <c r="J51" s="16"/>
      <c r="K51" s="17"/>
      <c r="L51" s="19">
        <v>12900000</v>
      </c>
      <c r="M51" s="19"/>
      <c r="N51" s="17"/>
      <c r="O51" s="101"/>
    </row>
    <row r="52" spans="1:15" s="2" customFormat="1" x14ac:dyDescent="0.25">
      <c r="A52" s="99" t="s">
        <v>35</v>
      </c>
      <c r="B52" s="100"/>
      <c r="C52" s="16"/>
      <c r="D52" s="17"/>
      <c r="E52" s="18"/>
      <c r="F52" s="19"/>
      <c r="G52" s="17"/>
      <c r="H52" s="101"/>
      <c r="I52" s="86"/>
      <c r="J52" s="16"/>
      <c r="K52" s="17"/>
      <c r="L52" s="19"/>
      <c r="M52" s="19"/>
      <c r="N52" s="17"/>
      <c r="O52" s="101"/>
    </row>
    <row r="53" spans="1:15" s="2" customFormat="1" x14ac:dyDescent="0.25">
      <c r="A53" s="99" t="s">
        <v>36</v>
      </c>
      <c r="B53" s="100"/>
      <c r="C53" s="16">
        <v>7116273</v>
      </c>
      <c r="D53" s="17"/>
      <c r="E53" s="18"/>
      <c r="F53" s="19"/>
      <c r="G53" s="17">
        <v>3941482</v>
      </c>
      <c r="H53" s="101">
        <v>150000</v>
      </c>
      <c r="I53" s="86"/>
      <c r="J53" s="16">
        <v>3469111</v>
      </c>
      <c r="K53" s="17"/>
      <c r="L53" s="19"/>
      <c r="M53" s="19">
        <v>94561811</v>
      </c>
      <c r="N53" s="17">
        <v>2547276</v>
      </c>
      <c r="O53" s="101"/>
    </row>
    <row r="54" spans="1:15" s="2" customFormat="1" x14ac:dyDescent="0.25">
      <c r="A54" s="99" t="s">
        <v>37</v>
      </c>
      <c r="B54" s="102"/>
      <c r="C54" s="16">
        <v>287497</v>
      </c>
      <c r="D54" s="17"/>
      <c r="E54" s="18"/>
      <c r="F54" s="19"/>
      <c r="G54" s="17"/>
      <c r="H54" s="101"/>
      <c r="I54" s="87"/>
      <c r="J54" s="16">
        <v>1559804</v>
      </c>
      <c r="K54" s="17"/>
      <c r="L54" s="19"/>
      <c r="M54" s="19"/>
      <c r="N54" s="17">
        <v>3970409</v>
      </c>
      <c r="O54" s="101"/>
    </row>
    <row r="55" spans="1:15" s="2" customFormat="1" x14ac:dyDescent="0.25">
      <c r="A55" s="99" t="s">
        <v>38</v>
      </c>
      <c r="B55" s="102"/>
      <c r="C55" s="17"/>
      <c r="D55" s="17"/>
      <c r="E55" s="18"/>
      <c r="F55" s="19">
        <v>2859600</v>
      </c>
      <c r="G55" s="17"/>
      <c r="H55" s="101"/>
      <c r="I55" s="87"/>
      <c r="J55" s="17">
        <v>7336915</v>
      </c>
      <c r="K55" s="17"/>
      <c r="L55" s="19"/>
      <c r="M55" s="19">
        <v>4598594</v>
      </c>
      <c r="N55" s="17"/>
      <c r="O55" s="101"/>
    </row>
    <row r="56" spans="1:15" s="2" customFormat="1" x14ac:dyDescent="0.25">
      <c r="A56" s="99" t="s">
        <v>39</v>
      </c>
      <c r="B56" s="102"/>
      <c r="C56" s="17"/>
      <c r="D56" s="17"/>
      <c r="E56" s="18">
        <v>416423</v>
      </c>
      <c r="F56" s="19"/>
      <c r="G56" s="17"/>
      <c r="H56" s="101"/>
      <c r="I56" s="87"/>
      <c r="J56" s="17"/>
      <c r="K56" s="17"/>
      <c r="L56" s="19">
        <v>444600</v>
      </c>
      <c r="M56" s="19"/>
      <c r="N56" s="17"/>
      <c r="O56" s="101"/>
    </row>
    <row r="57" spans="1:15" s="2" customFormat="1" x14ac:dyDescent="0.25">
      <c r="A57" s="99" t="s">
        <v>40</v>
      </c>
      <c r="B57" s="102"/>
      <c r="C57" s="17">
        <v>9234567</v>
      </c>
      <c r="D57" s="17"/>
      <c r="E57" s="18">
        <v>915414</v>
      </c>
      <c r="F57" s="19">
        <v>12385231</v>
      </c>
      <c r="G57" s="17"/>
      <c r="H57" s="101"/>
      <c r="I57" s="87"/>
      <c r="J57" s="17">
        <v>10727151</v>
      </c>
      <c r="K57" s="17"/>
      <c r="L57" s="19">
        <v>1010800</v>
      </c>
      <c r="M57" s="19">
        <v>15512558</v>
      </c>
      <c r="N57" s="17">
        <v>486425</v>
      </c>
      <c r="O57" s="101"/>
    </row>
    <row r="58" spans="1:15" s="2" customFormat="1" x14ac:dyDescent="0.25">
      <c r="A58" s="99" t="s">
        <v>41</v>
      </c>
      <c r="B58" s="102"/>
      <c r="C58" s="16">
        <v>8091453</v>
      </c>
      <c r="D58" s="17"/>
      <c r="E58" s="18">
        <v>872335</v>
      </c>
      <c r="F58" s="19">
        <v>768100</v>
      </c>
      <c r="G58" s="17">
        <v>818111</v>
      </c>
      <c r="H58" s="101">
        <v>50000</v>
      </c>
      <c r="I58" s="102"/>
      <c r="J58" s="16">
        <v>22132350</v>
      </c>
      <c r="K58" s="17"/>
      <c r="L58" s="19">
        <v>1197000</v>
      </c>
      <c r="M58" s="19">
        <v>1765700</v>
      </c>
      <c r="N58" s="17">
        <v>884410</v>
      </c>
      <c r="O58" s="101"/>
    </row>
    <row r="59" spans="1:15" s="2" customFormat="1" ht="15.75" thickBot="1" x14ac:dyDescent="0.3">
      <c r="A59" s="108" t="s">
        <v>42</v>
      </c>
      <c r="B59" s="114">
        <f>+SUM(B43:B58)</f>
        <v>0</v>
      </c>
      <c r="C59" s="115">
        <f t="shared" ref="C59:H59" si="3">+SUM(C43:C58)</f>
        <v>80078738</v>
      </c>
      <c r="D59" s="116">
        <f t="shared" si="3"/>
        <v>0</v>
      </c>
      <c r="E59" s="117">
        <f>SUM(E43:E58)</f>
        <v>89534031</v>
      </c>
      <c r="F59" s="118">
        <f t="shared" si="3"/>
        <v>40294838</v>
      </c>
      <c r="G59" s="118">
        <f t="shared" si="3"/>
        <v>20829826</v>
      </c>
      <c r="H59" s="119">
        <f t="shared" si="3"/>
        <v>16285800</v>
      </c>
      <c r="I59" s="120">
        <f t="shared" ref="I59:N59" si="4">+SUM(I43:I58)</f>
        <v>0</v>
      </c>
      <c r="J59" s="118">
        <f>SUM(J43:J58)</f>
        <v>88886491</v>
      </c>
      <c r="K59" s="118"/>
      <c r="L59" s="118">
        <f>SUM(L43:L58)</f>
        <v>77660132</v>
      </c>
      <c r="M59" s="118">
        <f t="shared" si="4"/>
        <v>363761599</v>
      </c>
      <c r="N59" s="118">
        <f t="shared" si="4"/>
        <v>22436490</v>
      </c>
      <c r="O59" s="119">
        <f>+SUM(O43:O58)</f>
        <v>1466100</v>
      </c>
    </row>
    <row r="60" spans="1:15" ht="15.75" thickTop="1" x14ac:dyDescent="0.25"/>
  </sheetData>
  <mergeCells count="8">
    <mergeCell ref="I3:O3"/>
    <mergeCell ref="I22:O22"/>
    <mergeCell ref="I41:O41"/>
    <mergeCell ref="A2:O2"/>
    <mergeCell ref="A1:O1"/>
    <mergeCell ref="B3:H3"/>
    <mergeCell ref="B22:H22"/>
    <mergeCell ref="B41:H4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7"/>
  <sheetViews>
    <sheetView workbookViewId="0">
      <selection activeCell="G20" sqref="G20"/>
    </sheetView>
  </sheetViews>
  <sheetFormatPr baseColWidth="10" defaultColWidth="11.42578125" defaultRowHeight="15" x14ac:dyDescent="0.25"/>
  <cols>
    <col min="1" max="1" width="38" customWidth="1"/>
    <col min="2" max="2" width="17.140625" customWidth="1"/>
    <col min="3" max="3" width="15.5703125" customWidth="1"/>
    <col min="4" max="4" width="16" customWidth="1"/>
    <col min="5" max="5" width="17.28515625" customWidth="1"/>
    <col min="6" max="6" width="15.85546875" customWidth="1"/>
    <col min="7" max="7" width="17.85546875" bestFit="1" customWidth="1"/>
    <col min="8" max="8" width="17.7109375" customWidth="1"/>
    <col min="21" max="21" width="4.140625" customWidth="1"/>
    <col min="22" max="22" width="18.140625" customWidth="1"/>
  </cols>
  <sheetData>
    <row r="1" spans="1:8" ht="15.75" thickBot="1" x14ac:dyDescent="0.3">
      <c r="A1" s="136" t="s">
        <v>45</v>
      </c>
      <c r="B1" s="137"/>
      <c r="C1" s="137"/>
      <c r="D1" s="137"/>
      <c r="E1" s="137"/>
      <c r="F1" s="137"/>
      <c r="G1" s="137"/>
      <c r="H1" s="138"/>
    </row>
    <row r="2" spans="1:8" ht="15.75" thickBot="1" x14ac:dyDescent="0.3">
      <c r="A2" s="136" t="s">
        <v>66</v>
      </c>
      <c r="B2" s="137"/>
      <c r="C2" s="137"/>
      <c r="D2" s="137"/>
      <c r="E2" s="137"/>
      <c r="F2" s="137"/>
      <c r="G2" s="137"/>
      <c r="H2" s="138"/>
    </row>
    <row r="3" spans="1:8" x14ac:dyDescent="0.25">
      <c r="A3" s="3" t="s">
        <v>19</v>
      </c>
      <c r="B3" s="3" t="s">
        <v>46</v>
      </c>
      <c r="C3" s="3" t="s">
        <v>47</v>
      </c>
      <c r="D3" s="3" t="s">
        <v>48</v>
      </c>
      <c r="E3" s="3" t="s">
        <v>49</v>
      </c>
      <c r="F3" s="3" t="s">
        <v>50</v>
      </c>
      <c r="G3" s="4" t="s">
        <v>51</v>
      </c>
      <c r="H3" s="5" t="s">
        <v>52</v>
      </c>
    </row>
    <row r="4" spans="1:8" x14ac:dyDescent="0.25">
      <c r="A4" s="6" t="s">
        <v>26</v>
      </c>
      <c r="B4" s="7">
        <f>+'Tipo de compensación-Empresa'!C5+'Tipo de compensación-Empresa'!E5+'Tipo de compensación-Empresa'!H5+'Tipo de compensación-Empresa'!F5</f>
        <v>7734484</v>
      </c>
      <c r="C4" s="7">
        <f>+'Tipo de compensación-Empresa'!J5+'Tipo de compensación-Empresa'!O5+'Tipo de compensación-Empresa'!M5</f>
        <v>10069805</v>
      </c>
      <c r="D4" s="7">
        <f>+'Tipo de compensación-Empresa'!C24+'Tipo de compensación-Empresa'!E24+'Tipo de compensación-Empresa'!H24+'Tipo de compensación-Empresa'!F24</f>
        <v>18434766</v>
      </c>
      <c r="E4" s="7">
        <f>+'Tipo de compensación-Empresa'!J24+'Tipo de compensación-Empresa'!L24+'Tipo de compensación-Empresa'!O24+'Tipo de compensación-Empresa'!M24</f>
        <v>20445001</v>
      </c>
      <c r="F4" s="8">
        <f>+'Tipo de compensación-Empresa'!C43+'Tipo de compensación-Empresa'!E43</f>
        <v>4470578</v>
      </c>
      <c r="G4" s="7">
        <f>+'Tipo de compensación-Empresa'!M43+'Tipo de compensación-Empresa'!L43+'Tipo de compensación-Empresa'!O43</f>
        <v>15254647</v>
      </c>
      <c r="H4" s="9">
        <f>+SUM(B4:G4)</f>
        <v>76409281</v>
      </c>
    </row>
    <row r="5" spans="1:8" x14ac:dyDescent="0.25">
      <c r="A5" s="6" t="s">
        <v>27</v>
      </c>
      <c r="B5" s="7"/>
      <c r="C5" s="7"/>
      <c r="D5" s="7"/>
      <c r="E5" s="7"/>
      <c r="F5" s="8"/>
      <c r="G5" s="7"/>
      <c r="H5" s="9">
        <f t="shared" ref="H5:H19" si="0">+SUM(B5:G5)</f>
        <v>0</v>
      </c>
    </row>
    <row r="6" spans="1:8" x14ac:dyDescent="0.25">
      <c r="A6" s="6" t="s">
        <v>28</v>
      </c>
      <c r="B6" s="7">
        <f>+'Tipo de compensación-Empresa'!C7+'Tipo de compensación-Empresa'!E7+'Tipo de compensación-Empresa'!H7+'Tipo de compensación-Empresa'!F7</f>
        <v>1412757</v>
      </c>
      <c r="C6" s="7">
        <f>+'Tipo de compensación-Empresa'!J7+'Tipo de compensación-Empresa'!O7+'Tipo de compensación-Empresa'!M7</f>
        <v>4142671</v>
      </c>
      <c r="D6" s="7">
        <f>+'Tipo de compensación-Empresa'!C26+'Tipo de compensación-Empresa'!E26+'Tipo de compensación-Empresa'!H26+'Tipo de compensación-Empresa'!F26</f>
        <v>2416705</v>
      </c>
      <c r="E6" s="7">
        <f>+'Tipo de compensación-Empresa'!J26+'Tipo de compensación-Empresa'!L26+'Tipo de compensación-Empresa'!O26+'Tipo de compensación-Empresa'!M26</f>
        <v>1661713</v>
      </c>
      <c r="F6" s="8">
        <f>+'Tipo de compensación-Empresa'!E45+'Tipo de compensación-Empresa'!F45</f>
        <v>3015937</v>
      </c>
      <c r="G6" s="7">
        <f>+'Tipo de compensación-Empresa'!J45+'Tipo de compensación-Empresa'!M45+'Tipo de compensación-Empresa'!L45</f>
        <v>8023003</v>
      </c>
      <c r="H6" s="9">
        <f t="shared" si="0"/>
        <v>20672786</v>
      </c>
    </row>
    <row r="7" spans="1:8" x14ac:dyDescent="0.25">
      <c r="A7" s="6" t="s">
        <v>29</v>
      </c>
      <c r="B7" s="7">
        <f>+'Tipo de compensación-Empresa'!C8+'Tipo de compensación-Empresa'!E8+'Tipo de compensación-Empresa'!H8+'Tipo de compensación-Empresa'!F8</f>
        <v>6352916</v>
      </c>
      <c r="C7" s="7">
        <f>+'Tipo de compensación-Empresa'!J8+'Tipo de compensación-Empresa'!O8+'Tipo de compensación-Empresa'!M8</f>
        <v>11866176</v>
      </c>
      <c r="D7" s="7">
        <f>+'Tipo de compensación-Empresa'!C27+'Tipo de compensación-Empresa'!E27+'Tipo de compensación-Empresa'!H27+'Tipo de compensación-Empresa'!F27</f>
        <v>8493314</v>
      </c>
      <c r="E7" s="7">
        <f>+'Tipo de compensación-Empresa'!J27+'Tipo de compensación-Empresa'!L27+'Tipo de compensación-Empresa'!O27+'Tipo de compensación-Empresa'!M27</f>
        <v>31693997</v>
      </c>
      <c r="F7" s="8">
        <f>+'Tipo de compensación-Empresa'!C46+'Tipo de compensación-Empresa'!E46+'Tipo de compensación-Empresa'!F46</f>
        <v>6823828</v>
      </c>
      <c r="G7" s="7">
        <f>+'Tipo de compensación-Empresa'!J46+'Tipo de compensación-Empresa'!M46+'Tipo de compensación-Empresa'!L46+'Tipo de compensación-Empresa'!O46</f>
        <v>12015298</v>
      </c>
      <c r="H7" s="9">
        <f t="shared" si="0"/>
        <v>77245529</v>
      </c>
    </row>
    <row r="8" spans="1:8" x14ac:dyDescent="0.25">
      <c r="A8" s="6" t="s">
        <v>30</v>
      </c>
      <c r="B8" s="7">
        <f>+'Tipo de compensación-Empresa'!C9+'Tipo de compensación-Empresa'!E9+'Tipo de compensación-Empresa'!H9+'Tipo de compensación-Empresa'!F9</f>
        <v>19702281</v>
      </c>
      <c r="C8" s="7">
        <f>+'Tipo de compensación-Empresa'!J9+'Tipo de compensación-Empresa'!O9+'Tipo de compensación-Empresa'!M9</f>
        <v>10431397</v>
      </c>
      <c r="D8" s="7">
        <f>+'Tipo de compensación-Empresa'!C28+'Tipo de compensación-Empresa'!E28+'Tipo de compensación-Empresa'!H28+'Tipo de compensación-Empresa'!F28</f>
        <v>15928060</v>
      </c>
      <c r="E8" s="7">
        <f>+'Tipo de compensación-Empresa'!J28+'Tipo de compensación-Empresa'!L28+'Tipo de compensación-Empresa'!O28+'Tipo de compensación-Empresa'!M28</f>
        <v>24354222</v>
      </c>
      <c r="F8" s="8">
        <f>+'Tipo de compensación-Empresa'!C47+'Tipo de compensación-Empresa'!E47+'Tipo de compensación-Empresa'!F47</f>
        <v>11554089</v>
      </c>
      <c r="G8" s="7">
        <f>+'Tipo de compensación-Empresa'!J47+'Tipo de compensación-Empresa'!M47+'Tipo de compensación-Empresa'!L47+'Tipo de compensación-Empresa'!O47</f>
        <v>12986008</v>
      </c>
      <c r="H8" s="9">
        <f t="shared" si="0"/>
        <v>94956057</v>
      </c>
    </row>
    <row r="9" spans="1:8" x14ac:dyDescent="0.25">
      <c r="A9" s="6" t="s">
        <v>31</v>
      </c>
      <c r="B9" s="7">
        <f>+'Tipo de compensación-Empresa'!C10+'Tipo de compensación-Empresa'!E10+'Tipo de compensación-Empresa'!H10+'Tipo de compensación-Empresa'!F10</f>
        <v>111637104</v>
      </c>
      <c r="C9" s="7">
        <f>+'Tipo de compensación-Empresa'!J10+'Tipo de compensación-Empresa'!O10+'Tipo de compensación-Empresa'!M10</f>
        <v>55690753</v>
      </c>
      <c r="D9" s="7">
        <f>+'Tipo de compensación-Empresa'!C29+'Tipo de compensación-Empresa'!E29+'Tipo de compensación-Empresa'!H29+'Tipo de compensación-Empresa'!F29</f>
        <v>84190491</v>
      </c>
      <c r="E9" s="7">
        <f>+'Tipo de compensación-Empresa'!J29+'Tipo de compensación-Empresa'!L29+'Tipo de compensación-Empresa'!O29</f>
        <v>133889273</v>
      </c>
      <c r="F9" s="8">
        <f>+'Tipo de compensación-Empresa'!C48+'Tipo de compensación-Empresa'!E48+'Tipo de compensación-Empresa'!F48</f>
        <v>102256246</v>
      </c>
      <c r="G9" s="7">
        <f>+'Tipo de compensación-Empresa'!J48+'Tipo de compensación-Empresa'!M48+'Tipo de compensación-Empresa'!L48+'Tipo de compensación-Empresa'!O48</f>
        <v>255849784</v>
      </c>
      <c r="H9" s="9">
        <f t="shared" si="0"/>
        <v>743513651</v>
      </c>
    </row>
    <row r="10" spans="1:8" x14ac:dyDescent="0.25">
      <c r="A10" s="6" t="s">
        <v>32</v>
      </c>
      <c r="B10" s="7">
        <f>+'Tipo de compensación-Empresa'!C11+'Tipo de compensación-Empresa'!E11+'Tipo de compensación-Empresa'!H11</f>
        <v>12429467</v>
      </c>
      <c r="C10" s="7">
        <f>+'Tipo de compensación-Empresa'!J11+'Tipo de compensación-Empresa'!O11+'Tipo de compensación-Empresa'!M11</f>
        <v>11091760</v>
      </c>
      <c r="D10" s="7">
        <f>+'Tipo de compensación-Empresa'!C30+'Tipo de compensación-Empresa'!E30+'Tipo de compensación-Empresa'!H30+'Tipo de compensación-Empresa'!F30</f>
        <v>11537426</v>
      </c>
      <c r="E10" s="7">
        <f>+'Tipo de compensación-Empresa'!J30+'Tipo de compensación-Empresa'!L30+'Tipo de compensación-Empresa'!O30</f>
        <v>7817379</v>
      </c>
      <c r="F10" s="8">
        <f>+'Tipo de compensación-Empresa'!C49+'Tipo de compensación-Empresa'!E49+'Tipo de compensación-Empresa'!F49</f>
        <v>4233555</v>
      </c>
      <c r="G10" s="7">
        <f>+'Tipo de compensación-Empresa'!J49+'Tipo de compensación-Empresa'!M49+'Tipo de compensación-Empresa'!L49+'Tipo de compensación-Empresa'!O49</f>
        <v>13846573</v>
      </c>
      <c r="H10" s="9">
        <f t="shared" si="0"/>
        <v>60956160</v>
      </c>
    </row>
    <row r="11" spans="1:8" x14ac:dyDescent="0.25">
      <c r="A11" s="6" t="s">
        <v>33</v>
      </c>
      <c r="B11" s="7">
        <f>+'Tipo de compensación-Empresa'!C12+'Tipo de compensación-Empresa'!E12+'Tipo de compensación-Empresa'!H12</f>
        <v>9955007</v>
      </c>
      <c r="C11" s="7">
        <f>+'Tipo de compensación-Empresa'!O12</f>
        <v>18825350</v>
      </c>
      <c r="D11" s="7">
        <f>+'Tipo de compensación-Empresa'!C31+'Tipo de compensación-Empresa'!E31+'Tipo de compensación-Empresa'!H31</f>
        <v>14094513</v>
      </c>
      <c r="E11" s="7">
        <f>+'Tipo de compensación-Empresa'!J31+'Tipo de compensación-Empresa'!L31+'Tipo de compensación-Empresa'!O31</f>
        <v>9602855</v>
      </c>
      <c r="F11" s="8">
        <f>+'Tipo de compensación-Empresa'!E50</f>
        <v>3278203</v>
      </c>
      <c r="G11" s="7">
        <f>+'Tipo de compensación-Empresa'!J50+'Tipo de compensación-Empresa'!L50</f>
        <v>36582615</v>
      </c>
      <c r="H11" s="9">
        <f t="shared" si="0"/>
        <v>92338543</v>
      </c>
    </row>
    <row r="12" spans="1:8" x14ac:dyDescent="0.25">
      <c r="A12" s="6" t="s">
        <v>34</v>
      </c>
      <c r="B12" s="7">
        <f>+'Tipo de compensación-Empresa'!E13</f>
        <v>3372000</v>
      </c>
      <c r="C12" s="7"/>
      <c r="D12" s="7">
        <f>+'Tipo de compensación-Empresa'!E32</f>
        <v>19320000</v>
      </c>
      <c r="E12" s="7">
        <f>+'Tipo de compensación-Empresa'!L32</f>
        <v>3600000</v>
      </c>
      <c r="F12" s="8">
        <f>+'Tipo de compensación-Empresa'!C51+'Tipo de compensación-Empresa'!E51</f>
        <v>31328278</v>
      </c>
      <c r="G12" s="7">
        <f>+'Tipo de compensación-Empresa'!L51</f>
        <v>12900000</v>
      </c>
      <c r="H12" s="9">
        <f t="shared" si="0"/>
        <v>70520278</v>
      </c>
    </row>
    <row r="13" spans="1:8" x14ac:dyDescent="0.25">
      <c r="A13" s="6" t="s">
        <v>35</v>
      </c>
      <c r="B13" s="7">
        <f>+'Tipo de compensación-Empresa'!H14</f>
        <v>1381599</v>
      </c>
      <c r="C13" s="7">
        <f>+'Tipo de compensación-Empresa'!O14</f>
        <v>581290</v>
      </c>
      <c r="D13" s="7"/>
      <c r="E13" s="7">
        <f>+'Tipo de compensación-Empresa'!L33</f>
        <v>13631185</v>
      </c>
      <c r="F13" s="8"/>
      <c r="G13" s="7"/>
      <c r="H13" s="9">
        <f t="shared" si="0"/>
        <v>15594074</v>
      </c>
    </row>
    <row r="14" spans="1:8" x14ac:dyDescent="0.25">
      <c r="A14" s="6" t="s">
        <v>36</v>
      </c>
      <c r="B14" s="7">
        <f>+'Tipo de compensación-Empresa'!C15+'Tipo de compensación-Empresa'!F15</f>
        <v>20824464</v>
      </c>
      <c r="C14" s="7">
        <f>+'Tipo de compensación-Empresa'!J15+'Tipo de compensación-Empresa'!O15+'Tipo de compensación-Empresa'!M15</f>
        <v>28446779</v>
      </c>
      <c r="D14" s="7">
        <f>+'Tipo de compensación-Empresa'!C34+'Tipo de compensación-Empresa'!H34+'Tipo de compensación-Empresa'!F34</f>
        <v>51232450</v>
      </c>
      <c r="E14" s="7">
        <f>+'Tipo de compensación-Empresa'!J34+'Tipo de compensación-Empresa'!O34+'Tipo de compensación-Empresa'!M34</f>
        <v>136777879</v>
      </c>
      <c r="F14" s="8">
        <f>+'Tipo de compensación-Empresa'!C53</f>
        <v>7116273</v>
      </c>
      <c r="G14" s="7">
        <f>+'Tipo de compensación-Empresa'!J53+'Tipo de compensación-Empresa'!M53</f>
        <v>98030922</v>
      </c>
      <c r="H14" s="9">
        <f t="shared" si="0"/>
        <v>342428767</v>
      </c>
    </row>
    <row r="15" spans="1:8" x14ac:dyDescent="0.25">
      <c r="A15" s="6" t="s">
        <v>37</v>
      </c>
      <c r="B15" s="7">
        <f>+'Tipo de compensación-Empresa'!F16</f>
        <v>1064755</v>
      </c>
      <c r="C15" s="7"/>
      <c r="D15" s="7">
        <f>+'Tipo de compensación-Empresa'!C35</f>
        <v>1632899</v>
      </c>
      <c r="E15" s="7">
        <f>+'Tipo de compensación-Empresa'!J35</f>
        <v>1051543</v>
      </c>
      <c r="F15" s="8">
        <f>+'Tipo de compensación-Empresa'!C54</f>
        <v>287497</v>
      </c>
      <c r="G15" s="7">
        <f>+'Tipo de compensación-Empresa'!J54</f>
        <v>1559804</v>
      </c>
      <c r="H15" s="9">
        <f t="shared" si="0"/>
        <v>5596498</v>
      </c>
    </row>
    <row r="16" spans="1:8" x14ac:dyDescent="0.25">
      <c r="A16" s="6" t="s">
        <v>38</v>
      </c>
      <c r="B16" s="7">
        <f>+'Tipo de compensación-Empresa'!C17+'Tipo de compensación-Empresa'!F17</f>
        <v>15135039</v>
      </c>
      <c r="C16" s="7">
        <f>+'Tipo de compensación-Empresa'!M17</f>
        <v>3519166</v>
      </c>
      <c r="D16" s="7">
        <f>+'Tipo de compensación-Empresa'!E36+'Tipo de compensación-Empresa'!F36</f>
        <v>7170487</v>
      </c>
      <c r="E16" s="7">
        <f>+'Tipo de compensación-Empresa'!L36+'Tipo de compensación-Empresa'!M36</f>
        <v>3865795</v>
      </c>
      <c r="F16" s="8">
        <f>+'Tipo de compensación-Empresa'!F55</f>
        <v>2859600</v>
      </c>
      <c r="G16" s="7">
        <f>+'Tipo de compensación-Empresa'!J55+'Tipo de compensación-Empresa'!M55</f>
        <v>11935509</v>
      </c>
      <c r="H16" s="9">
        <f t="shared" si="0"/>
        <v>44485596</v>
      </c>
    </row>
    <row r="17" spans="1:24" x14ac:dyDescent="0.25">
      <c r="A17" s="6" t="s">
        <v>39</v>
      </c>
      <c r="B17" s="7">
        <f>+'Tipo de compensación-Empresa'!C18+'Tipo de compensación-Empresa'!E18</f>
        <v>18528774</v>
      </c>
      <c r="C17" s="7">
        <f>+'Tipo de compensación-Empresa'!J18+'Tipo de compensación-Empresa'!M18</f>
        <v>1066790</v>
      </c>
      <c r="D17" s="7">
        <f>+'Tipo de compensación-Empresa'!C37+'Tipo de compensación-Empresa'!E37</f>
        <v>430332</v>
      </c>
      <c r="E17" s="7">
        <f>+'Tipo de compensación-Empresa'!L37+'Tipo de compensación-Empresa'!M37</f>
        <v>387688</v>
      </c>
      <c r="F17" s="8">
        <f>+'Tipo de compensación-Empresa'!E56</f>
        <v>416423</v>
      </c>
      <c r="G17" s="7">
        <f>+'Tipo de compensación-Empresa'!L56</f>
        <v>444600</v>
      </c>
      <c r="H17" s="9">
        <f t="shared" si="0"/>
        <v>21274607</v>
      </c>
    </row>
    <row r="18" spans="1:24" x14ac:dyDescent="0.25">
      <c r="A18" s="6" t="s">
        <v>40</v>
      </c>
      <c r="B18" s="7">
        <f>+'Tipo de compensación-Empresa'!E19+'Tipo de compensación-Empresa'!F19</f>
        <v>14981337</v>
      </c>
      <c r="C18" s="7">
        <f>+'Tipo de compensación-Empresa'!J19+'Tipo de compensación-Empresa'!M19</f>
        <v>20531424</v>
      </c>
      <c r="D18" s="7">
        <f>+'Tipo de compensación-Empresa'!C38+'Tipo de compensación-Empresa'!E38+'Tipo de compensación-Empresa'!H38+'Tipo de compensación-Empresa'!F38</f>
        <v>25411893</v>
      </c>
      <c r="E18" s="7">
        <f>+'Tipo de compensación-Empresa'!J38+'Tipo de compensación-Empresa'!L38+'Tipo de compensación-Empresa'!M38</f>
        <v>22436529</v>
      </c>
      <c r="F18" s="8">
        <f>+'Tipo de compensación-Empresa'!C57+'Tipo de compensación-Empresa'!E57+'Tipo de compensación-Empresa'!F57</f>
        <v>22535212</v>
      </c>
      <c r="G18" s="7">
        <f>+'Tipo de compensación-Empresa'!J57+'Tipo de compensación-Empresa'!M57+'Tipo de compensación-Empresa'!L57</f>
        <v>27250509</v>
      </c>
      <c r="H18" s="9">
        <f t="shared" si="0"/>
        <v>133146904</v>
      </c>
    </row>
    <row r="19" spans="1:24" ht="15.75" thickBot="1" x14ac:dyDescent="0.3">
      <c r="A19" s="10" t="s">
        <v>41</v>
      </c>
      <c r="B19" s="7">
        <f>+'Tipo de compensación-Empresa'!E20+'Tipo de compensación-Empresa'!H20+'Tipo de compensación-Empresa'!F20</f>
        <v>3972952</v>
      </c>
      <c r="C19" s="7">
        <f>+'Tipo de compensación-Empresa'!J20+'Tipo de compensación-Empresa'!M20</f>
        <v>21369789</v>
      </c>
      <c r="D19" s="7">
        <f>+'Tipo de compensación-Empresa'!C39+'Tipo de compensación-Empresa'!H39+'Tipo de compensación-Empresa'!F39</f>
        <v>14641464</v>
      </c>
      <c r="E19" s="7">
        <f>+'Tipo de compensación-Empresa'!J39+'Tipo de compensación-Empresa'!L39+'Tipo de compensación-Empresa'!O39</f>
        <v>10665109</v>
      </c>
      <c r="F19" s="8">
        <f>+'Tipo de compensación-Empresa'!C58+'Tipo de compensación-Empresa'!E58+'Tipo de compensación-Empresa'!F58</f>
        <v>9731888</v>
      </c>
      <c r="G19" s="7">
        <f>+'Tipo de compensación-Empresa'!J58+'Tipo de compensación-Empresa'!M58+'Tipo de compensación-Empresa'!L58</f>
        <v>25095050</v>
      </c>
      <c r="H19" s="9">
        <f t="shared" si="0"/>
        <v>85476252</v>
      </c>
    </row>
    <row r="20" spans="1:24" ht="15.75" thickBot="1" x14ac:dyDescent="0.3">
      <c r="A20" s="11" t="s">
        <v>42</v>
      </c>
      <c r="B20" s="12">
        <f>+SUM(B4:B19)</f>
        <v>248484936</v>
      </c>
      <c r="C20" s="12">
        <f t="shared" ref="C20:H20" si="1">+SUM(C4:C19)</f>
        <v>197633150</v>
      </c>
      <c r="D20" s="12">
        <f t="shared" si="1"/>
        <v>274934800</v>
      </c>
      <c r="E20" s="12">
        <f t="shared" si="1"/>
        <v>421880168</v>
      </c>
      <c r="F20" s="93">
        <f t="shared" si="1"/>
        <v>209907607</v>
      </c>
      <c r="G20" s="95">
        <f t="shared" si="1"/>
        <v>531774322</v>
      </c>
      <c r="H20" s="94">
        <f t="shared" si="1"/>
        <v>1884614983</v>
      </c>
    </row>
    <row r="21" spans="1:24" ht="14.25" customHeight="1" x14ac:dyDescent="0.25"/>
    <row r="22" spans="1:24" x14ac:dyDescent="0.25">
      <c r="A22" s="13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</row>
    <row r="23" spans="1:24" x14ac:dyDescent="0.25">
      <c r="E23" s="80"/>
      <c r="F23" s="81"/>
      <c r="G23" s="81"/>
    </row>
    <row r="24" spans="1:24" x14ac:dyDescent="0.25">
      <c r="B24" s="15"/>
      <c r="C24" s="15"/>
      <c r="E24" s="81"/>
      <c r="F24" s="82"/>
      <c r="G24" s="80"/>
    </row>
    <row r="25" spans="1:24" x14ac:dyDescent="0.25">
      <c r="B25" s="15"/>
      <c r="C25" s="15"/>
      <c r="E25" s="80"/>
      <c r="F25" s="81"/>
      <c r="G25" s="81"/>
    </row>
    <row r="26" spans="1:24" x14ac:dyDescent="0.25">
      <c r="A26" s="15"/>
      <c r="B26" s="15"/>
      <c r="C26" s="15"/>
      <c r="E26" s="80"/>
      <c r="F26" s="81"/>
      <c r="G26" s="80"/>
    </row>
    <row r="27" spans="1:24" x14ac:dyDescent="0.25">
      <c r="C27" s="15"/>
      <c r="E27" s="15"/>
      <c r="G27" s="15"/>
    </row>
  </sheetData>
  <mergeCells count="2">
    <mergeCell ref="A1:H1"/>
    <mergeCell ref="A2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1"/>
  <sheetViews>
    <sheetView topLeftCell="A19" zoomScale="90" zoomScaleNormal="90" workbookViewId="0">
      <selection sqref="A1:H1"/>
    </sheetView>
  </sheetViews>
  <sheetFormatPr baseColWidth="10" defaultColWidth="11.42578125" defaultRowHeight="15" x14ac:dyDescent="0.25"/>
  <cols>
    <col min="1" max="1" width="27.5703125" customWidth="1"/>
    <col min="2" max="2" width="16.42578125" customWidth="1"/>
    <col min="3" max="3" width="16.85546875" customWidth="1"/>
    <col min="4" max="4" width="17.85546875" customWidth="1"/>
    <col min="5" max="5" width="17" customWidth="1"/>
    <col min="6" max="6" width="16.140625" customWidth="1"/>
    <col min="7" max="7" width="22.5703125" customWidth="1"/>
    <col min="8" max="8" width="17.140625" customWidth="1"/>
  </cols>
  <sheetData>
    <row r="1" spans="1:8" ht="15.75" thickBot="1" x14ac:dyDescent="0.3">
      <c r="A1" s="141" t="s">
        <v>53</v>
      </c>
      <c r="B1" s="142"/>
      <c r="C1" s="142"/>
      <c r="D1" s="142"/>
      <c r="E1" s="142"/>
      <c r="F1" s="142"/>
      <c r="G1" s="142"/>
      <c r="H1" s="143"/>
    </row>
    <row r="2" spans="1:8" ht="15.75" thickBot="1" x14ac:dyDescent="0.3">
      <c r="A2" s="141" t="s">
        <v>69</v>
      </c>
      <c r="B2" s="142"/>
      <c r="C2" s="142"/>
      <c r="D2" s="142"/>
      <c r="E2" s="142"/>
      <c r="F2" s="142"/>
      <c r="G2" s="142"/>
      <c r="H2" s="143"/>
    </row>
    <row r="3" spans="1:8" ht="15.75" thickBot="1" x14ac:dyDescent="0.3">
      <c r="A3" s="34" t="s">
        <v>54</v>
      </c>
      <c r="B3" s="35" t="s">
        <v>20</v>
      </c>
      <c r="C3" s="35" t="s">
        <v>21</v>
      </c>
      <c r="D3" s="35" t="s">
        <v>22</v>
      </c>
      <c r="E3" s="36" t="s">
        <v>23</v>
      </c>
      <c r="F3" s="35" t="s">
        <v>64</v>
      </c>
      <c r="G3" s="35" t="s">
        <v>24</v>
      </c>
      <c r="H3" s="36" t="s">
        <v>25</v>
      </c>
    </row>
    <row r="4" spans="1:8" ht="15.75" thickBot="1" x14ac:dyDescent="0.3">
      <c r="A4" s="37" t="s">
        <v>17</v>
      </c>
      <c r="B4" s="139"/>
      <c r="C4" s="139"/>
      <c r="D4" s="139"/>
      <c r="E4" s="139"/>
      <c r="F4" s="139"/>
      <c r="G4" s="139"/>
      <c r="H4" s="140"/>
    </row>
    <row r="5" spans="1:8" x14ac:dyDescent="0.25">
      <c r="A5" s="38" t="s">
        <v>55</v>
      </c>
      <c r="B5" s="39"/>
      <c r="C5" s="40">
        <v>7515751</v>
      </c>
      <c r="D5" s="41"/>
      <c r="E5" s="40">
        <v>35500</v>
      </c>
      <c r="F5" s="40">
        <v>4328452</v>
      </c>
      <c r="G5" s="43"/>
      <c r="H5" s="42">
        <v>1303500</v>
      </c>
    </row>
    <row r="6" spans="1:8" x14ac:dyDescent="0.25">
      <c r="A6" s="38" t="s">
        <v>56</v>
      </c>
      <c r="B6" s="39"/>
      <c r="C6" s="40"/>
      <c r="D6" s="41"/>
      <c r="E6" s="40"/>
      <c r="F6" s="40"/>
      <c r="G6" s="43"/>
      <c r="H6" s="42"/>
    </row>
    <row r="7" spans="1:8" x14ac:dyDescent="0.25">
      <c r="A7" s="38" t="s">
        <v>57</v>
      </c>
      <c r="B7" s="39"/>
      <c r="C7" s="40">
        <v>16803092</v>
      </c>
      <c r="D7" s="41"/>
      <c r="E7" s="40">
        <v>14137689</v>
      </c>
      <c r="F7" s="40">
        <v>628437</v>
      </c>
      <c r="G7" s="43">
        <v>519826</v>
      </c>
      <c r="H7" s="42">
        <v>10136978</v>
      </c>
    </row>
    <row r="8" spans="1:8" x14ac:dyDescent="0.25">
      <c r="A8" s="38" t="s">
        <v>58</v>
      </c>
      <c r="B8" s="39"/>
      <c r="C8" s="40">
        <v>1895202</v>
      </c>
      <c r="D8" s="41"/>
      <c r="E8" s="40">
        <v>12872702</v>
      </c>
      <c r="F8" s="40"/>
      <c r="G8" s="43"/>
      <c r="H8" s="42">
        <v>192000</v>
      </c>
    </row>
    <row r="9" spans="1:8" x14ac:dyDescent="0.25">
      <c r="A9" s="38" t="s">
        <v>59</v>
      </c>
      <c r="B9" s="39"/>
      <c r="C9" s="40">
        <v>28192409</v>
      </c>
      <c r="D9" s="41"/>
      <c r="E9" s="40">
        <v>2618000</v>
      </c>
      <c r="F9" s="40">
        <v>45600998</v>
      </c>
      <c r="G9" s="43"/>
      <c r="H9" s="42">
        <v>98000</v>
      </c>
    </row>
    <row r="10" spans="1:8" x14ac:dyDescent="0.25">
      <c r="A10" s="38" t="s">
        <v>60</v>
      </c>
      <c r="B10" s="20"/>
      <c r="C10" s="43"/>
      <c r="D10" s="20"/>
      <c r="E10" s="44"/>
      <c r="F10" s="40"/>
      <c r="G10" s="43"/>
      <c r="H10" s="57"/>
    </row>
    <row r="11" spans="1:8" ht="15.75" thickBot="1" x14ac:dyDescent="0.3">
      <c r="A11" s="46" t="s">
        <v>61</v>
      </c>
      <c r="B11" s="149">
        <f>SUM(B5:B10)</f>
        <v>0</v>
      </c>
      <c r="C11" s="149">
        <f>SUM(C5:C10)</f>
        <v>54406454</v>
      </c>
      <c r="D11" s="149">
        <f>SUM(D5:D10)</f>
        <v>0</v>
      </c>
      <c r="E11" s="149">
        <f t="shared" ref="E11:H11" si="0">SUM(E5:E10)</f>
        <v>29663891</v>
      </c>
      <c r="F11" s="149">
        <f t="shared" si="0"/>
        <v>50557887</v>
      </c>
      <c r="G11" s="149">
        <f t="shared" si="0"/>
        <v>519826</v>
      </c>
      <c r="H11" s="149">
        <f t="shared" si="0"/>
        <v>11730478</v>
      </c>
    </row>
    <row r="12" spans="1:8" ht="15.75" thickBot="1" x14ac:dyDescent="0.3">
      <c r="A12" s="47" t="s">
        <v>18</v>
      </c>
      <c r="B12" s="139"/>
      <c r="C12" s="139"/>
      <c r="D12" s="139"/>
      <c r="E12" s="139"/>
      <c r="F12" s="139"/>
      <c r="G12" s="139"/>
      <c r="H12" s="140"/>
    </row>
    <row r="13" spans="1:8" x14ac:dyDescent="0.25">
      <c r="A13" s="38" t="s">
        <v>55</v>
      </c>
      <c r="B13" s="39"/>
      <c r="C13" s="40">
        <v>7491287</v>
      </c>
      <c r="D13" s="41"/>
      <c r="E13" s="40"/>
      <c r="F13" s="48">
        <v>2672984</v>
      </c>
      <c r="G13" s="20">
        <v>23642435</v>
      </c>
      <c r="H13" s="42">
        <v>28985720</v>
      </c>
    </row>
    <row r="14" spans="1:8" x14ac:dyDescent="0.25">
      <c r="A14" s="38" t="s">
        <v>56</v>
      </c>
      <c r="B14" s="39"/>
      <c r="C14" s="40"/>
      <c r="D14" s="41"/>
      <c r="E14" s="40"/>
      <c r="F14" s="48"/>
      <c r="G14" s="20"/>
      <c r="H14" s="42"/>
    </row>
    <row r="15" spans="1:8" x14ac:dyDescent="0.25">
      <c r="A15" s="38" t="s">
        <v>57</v>
      </c>
      <c r="B15" s="39"/>
      <c r="C15" s="40">
        <v>3637754</v>
      </c>
      <c r="D15" s="41"/>
      <c r="E15" s="40"/>
      <c r="F15" s="48"/>
      <c r="G15" s="20">
        <v>370127</v>
      </c>
      <c r="H15" s="42">
        <v>3487000</v>
      </c>
    </row>
    <row r="16" spans="1:8" x14ac:dyDescent="0.25">
      <c r="A16" s="38" t="s">
        <v>58</v>
      </c>
      <c r="B16" s="39"/>
      <c r="C16" s="40"/>
      <c r="D16" s="41"/>
      <c r="E16" s="40"/>
      <c r="F16" s="48"/>
      <c r="G16" s="20"/>
      <c r="H16" s="42">
        <v>6538640</v>
      </c>
    </row>
    <row r="17" spans="1:8" x14ac:dyDescent="0.25">
      <c r="A17" s="38" t="s">
        <v>59</v>
      </c>
      <c r="B17" s="39"/>
      <c r="C17" s="40"/>
      <c r="D17" s="41"/>
      <c r="E17" s="40"/>
      <c r="F17" s="48">
        <v>6591511</v>
      </c>
      <c r="G17" s="43"/>
      <c r="H17" s="42">
        <v>260000</v>
      </c>
    </row>
    <row r="18" spans="1:8" x14ac:dyDescent="0.25">
      <c r="A18" s="38" t="s">
        <v>60</v>
      </c>
      <c r="B18" s="43"/>
      <c r="C18" s="43">
        <v>1742718</v>
      </c>
      <c r="D18" s="20"/>
      <c r="E18" s="40"/>
      <c r="F18" s="48">
        <v>1066350</v>
      </c>
      <c r="G18" s="20">
        <v>243179</v>
      </c>
      <c r="H18" s="45"/>
    </row>
    <row r="19" spans="1:8" ht="15.75" thickBot="1" x14ac:dyDescent="0.3">
      <c r="A19" s="46" t="s">
        <v>61</v>
      </c>
      <c r="B19" s="149"/>
      <c r="C19" s="149">
        <f>SUM(C13:C18)</f>
        <v>12871759</v>
      </c>
      <c r="D19" s="149"/>
      <c r="E19" s="149"/>
      <c r="F19" s="149">
        <f>SUM(F13:F18)</f>
        <v>10330845</v>
      </c>
      <c r="G19" s="149">
        <f>SUM(G13:G18)</f>
        <v>24255741</v>
      </c>
      <c r="H19" s="150">
        <f>SUM(H13:H18)</f>
        <v>39271360</v>
      </c>
    </row>
    <row r="20" spans="1:8" ht="15.75" thickBot="1" x14ac:dyDescent="0.3">
      <c r="A20" s="47" t="s">
        <v>43</v>
      </c>
      <c r="B20" s="151"/>
      <c r="C20" s="151"/>
      <c r="D20" s="151"/>
      <c r="E20" s="151"/>
      <c r="F20" s="151"/>
      <c r="G20" s="151"/>
      <c r="H20" s="152"/>
    </row>
    <row r="21" spans="1:8" x14ac:dyDescent="0.25">
      <c r="A21" s="38" t="s">
        <v>55</v>
      </c>
      <c r="B21" s="39"/>
      <c r="C21" s="40">
        <v>50639449</v>
      </c>
      <c r="D21" s="41"/>
      <c r="E21" s="40"/>
      <c r="F21" s="40">
        <v>6766938</v>
      </c>
      <c r="G21" s="43"/>
      <c r="H21" s="42">
        <v>6803320</v>
      </c>
    </row>
    <row r="22" spans="1:8" x14ac:dyDescent="0.25">
      <c r="A22" s="38" t="s">
        <v>56</v>
      </c>
      <c r="B22" s="39"/>
      <c r="C22" s="40"/>
      <c r="D22" s="41"/>
      <c r="E22" s="40"/>
      <c r="F22" s="40"/>
      <c r="G22" s="43"/>
      <c r="H22" s="42">
        <v>1120000</v>
      </c>
    </row>
    <row r="23" spans="1:8" x14ac:dyDescent="0.25">
      <c r="A23" s="38" t="s">
        <v>57</v>
      </c>
      <c r="B23" s="39"/>
      <c r="C23" s="40">
        <v>14273551</v>
      </c>
      <c r="D23" s="41"/>
      <c r="E23" s="40">
        <v>14205984</v>
      </c>
      <c r="F23" s="40">
        <v>1011576</v>
      </c>
      <c r="G23" s="43"/>
      <c r="H23" s="42">
        <v>3641433</v>
      </c>
    </row>
    <row r="24" spans="1:8" x14ac:dyDescent="0.25">
      <c r="A24" s="38" t="s">
        <v>58</v>
      </c>
      <c r="B24" s="39"/>
      <c r="C24" s="40"/>
      <c r="D24" s="41"/>
      <c r="E24" s="40">
        <v>52118992</v>
      </c>
      <c r="F24" s="40"/>
      <c r="G24" s="43"/>
      <c r="H24" s="42">
        <v>60000</v>
      </c>
    </row>
    <row r="25" spans="1:8" x14ac:dyDescent="0.25">
      <c r="A25" s="38" t="s">
        <v>59</v>
      </c>
      <c r="B25" s="39"/>
      <c r="C25" s="40"/>
      <c r="D25" s="41"/>
      <c r="E25" s="40"/>
      <c r="F25" s="40">
        <v>12988608</v>
      </c>
      <c r="G25" s="43"/>
      <c r="H25" s="42">
        <v>150000</v>
      </c>
    </row>
    <row r="26" spans="1:8" x14ac:dyDescent="0.25">
      <c r="A26" s="38" t="s">
        <v>60</v>
      </c>
      <c r="B26" s="20"/>
      <c r="C26" s="43">
        <v>12014360</v>
      </c>
      <c r="D26" s="20"/>
      <c r="E26" s="40">
        <v>7581528</v>
      </c>
      <c r="F26" s="43">
        <v>2279658</v>
      </c>
      <c r="G26" s="43">
        <v>341233</v>
      </c>
      <c r="H26" s="45"/>
    </row>
    <row r="27" spans="1:8" ht="15.75" thickBot="1" x14ac:dyDescent="0.3">
      <c r="A27" s="46" t="s">
        <v>61</v>
      </c>
      <c r="B27" s="149"/>
      <c r="C27" s="149">
        <f>SUM(C21:C26)</f>
        <v>76927360</v>
      </c>
      <c r="D27" s="149"/>
      <c r="E27" s="149">
        <f>SUM(E21:E26)</f>
        <v>73906504</v>
      </c>
      <c r="F27" s="149">
        <f>SUM(F21:F26)</f>
        <v>23046780</v>
      </c>
      <c r="G27" s="149">
        <f>SUM(G21:G26)</f>
        <v>341233</v>
      </c>
      <c r="H27" s="150">
        <f>SUM(H21:H26)</f>
        <v>11774753</v>
      </c>
    </row>
    <row r="28" spans="1:8" ht="15.75" thickBot="1" x14ac:dyDescent="0.3">
      <c r="A28" s="47" t="s">
        <v>5</v>
      </c>
      <c r="B28" s="151"/>
      <c r="C28" s="151"/>
      <c r="D28" s="151"/>
      <c r="E28" s="151"/>
      <c r="F28" s="151"/>
      <c r="G28" s="151"/>
      <c r="H28" s="152"/>
    </row>
    <row r="29" spans="1:8" x14ac:dyDescent="0.25">
      <c r="A29" s="38" t="s">
        <v>55</v>
      </c>
      <c r="B29" s="39"/>
      <c r="C29" s="40">
        <v>271430</v>
      </c>
      <c r="D29" s="41"/>
      <c r="E29" s="40">
        <v>14483232</v>
      </c>
      <c r="F29" s="40"/>
      <c r="G29" s="43"/>
      <c r="H29" s="42">
        <v>10199320</v>
      </c>
    </row>
    <row r="30" spans="1:8" x14ac:dyDescent="0.25">
      <c r="A30" s="38" t="s">
        <v>56</v>
      </c>
      <c r="B30" s="39"/>
      <c r="C30" s="40"/>
      <c r="D30" s="41"/>
      <c r="E30" s="40"/>
      <c r="F30" s="40"/>
      <c r="G30" s="43"/>
      <c r="H30" s="42">
        <v>30000</v>
      </c>
    </row>
    <row r="31" spans="1:8" x14ac:dyDescent="0.25">
      <c r="A31" s="38" t="s">
        <v>57</v>
      </c>
      <c r="B31" s="39"/>
      <c r="C31" s="40">
        <v>2836495</v>
      </c>
      <c r="D31" s="41"/>
      <c r="E31" s="40">
        <v>62748846</v>
      </c>
      <c r="F31" s="40">
        <v>6249518</v>
      </c>
      <c r="G31" s="43"/>
      <c r="H31" s="42">
        <v>2827533</v>
      </c>
    </row>
    <row r="32" spans="1:8" x14ac:dyDescent="0.25">
      <c r="A32" s="38" t="s">
        <v>58</v>
      </c>
      <c r="B32" s="39"/>
      <c r="C32" s="40"/>
      <c r="D32" s="41"/>
      <c r="E32" s="40">
        <v>6816499</v>
      </c>
      <c r="F32" s="40">
        <v>1241515</v>
      </c>
      <c r="G32" s="43"/>
      <c r="H32" s="42">
        <v>580000</v>
      </c>
    </row>
    <row r="33" spans="1:8" x14ac:dyDescent="0.25">
      <c r="A33" s="38" t="s">
        <v>59</v>
      </c>
      <c r="B33" s="39"/>
      <c r="C33" s="40"/>
      <c r="D33" s="41"/>
      <c r="E33" s="40">
        <v>4714258</v>
      </c>
      <c r="F33" s="40">
        <v>17611087</v>
      </c>
      <c r="G33" s="43"/>
      <c r="H33" s="42">
        <v>50000</v>
      </c>
    </row>
    <row r="34" spans="1:8" x14ac:dyDescent="0.25">
      <c r="A34" s="38" t="s">
        <v>60</v>
      </c>
      <c r="B34" s="20"/>
      <c r="C34" s="43">
        <v>2083486</v>
      </c>
      <c r="D34" s="20"/>
      <c r="E34" s="40"/>
      <c r="F34" s="43"/>
      <c r="G34">
        <v>70183</v>
      </c>
      <c r="H34" s="45"/>
    </row>
    <row r="35" spans="1:8" ht="15.75" thickBot="1" x14ac:dyDescent="0.3">
      <c r="A35" s="46" t="s">
        <v>61</v>
      </c>
      <c r="B35" s="149"/>
      <c r="C35" s="149">
        <f>SUM(C29:C34)</f>
        <v>5191411</v>
      </c>
      <c r="D35" s="149"/>
      <c r="E35" s="149">
        <f>SUM(E29:E34)</f>
        <v>88762835</v>
      </c>
      <c r="F35" s="149">
        <f>SUM(F29:F34)</f>
        <v>25102120</v>
      </c>
      <c r="G35" s="149">
        <f>SUM(G29:G34)</f>
        <v>70183</v>
      </c>
      <c r="H35" s="150">
        <f>SUM(H29:H34)</f>
        <v>13686853</v>
      </c>
    </row>
    <row r="36" spans="1:8" ht="15.75" thickBot="1" x14ac:dyDescent="0.3">
      <c r="A36" s="47" t="s">
        <v>44</v>
      </c>
      <c r="B36" s="151"/>
      <c r="C36" s="151"/>
      <c r="D36" s="151"/>
      <c r="E36" s="151"/>
      <c r="F36" s="151"/>
      <c r="G36" s="151"/>
      <c r="H36" s="152"/>
    </row>
    <row r="37" spans="1:8" x14ac:dyDescent="0.25">
      <c r="A37" s="38" t="s">
        <v>55</v>
      </c>
      <c r="B37" s="39"/>
      <c r="C37" s="40">
        <v>49443386</v>
      </c>
      <c r="D37" s="41"/>
      <c r="E37" s="85">
        <v>15071550</v>
      </c>
      <c r="F37" s="40">
        <v>1324800</v>
      </c>
      <c r="G37" s="43"/>
      <c r="H37" s="42">
        <v>1441800</v>
      </c>
    </row>
    <row r="38" spans="1:8" x14ac:dyDescent="0.25">
      <c r="A38" s="38" t="s">
        <v>56</v>
      </c>
      <c r="B38" s="39"/>
      <c r="C38" s="40"/>
      <c r="D38" s="41"/>
      <c r="E38" s="40"/>
      <c r="F38" s="40"/>
      <c r="G38" s="43"/>
      <c r="H38" s="42"/>
    </row>
    <row r="39" spans="1:8" x14ac:dyDescent="0.25">
      <c r="A39" s="38" t="s">
        <v>57</v>
      </c>
      <c r="B39" s="39"/>
      <c r="C39" s="40">
        <v>6047856</v>
      </c>
      <c r="D39" s="41"/>
      <c r="E39" s="40">
        <v>64013709</v>
      </c>
      <c r="F39" s="40">
        <v>4721480</v>
      </c>
      <c r="G39" s="43">
        <v>2460710</v>
      </c>
      <c r="H39" s="42">
        <v>3366100</v>
      </c>
    </row>
    <row r="40" spans="1:8" x14ac:dyDescent="0.25">
      <c r="A40" s="38" t="s">
        <v>58</v>
      </c>
      <c r="B40" s="39"/>
      <c r="C40" s="40"/>
      <c r="D40" s="41"/>
      <c r="E40" s="40">
        <v>8244600</v>
      </c>
      <c r="F40" s="40">
        <v>1606338</v>
      </c>
      <c r="G40" s="43"/>
      <c r="H40" s="42"/>
    </row>
    <row r="41" spans="1:8" x14ac:dyDescent="0.25">
      <c r="A41" s="38" t="s">
        <v>59</v>
      </c>
      <c r="B41" s="39"/>
      <c r="C41" s="40"/>
      <c r="D41" s="41"/>
      <c r="E41" s="40"/>
      <c r="F41" s="40">
        <v>16012931</v>
      </c>
      <c r="G41" s="43"/>
      <c r="H41" s="42"/>
    </row>
    <row r="42" spans="1:8" x14ac:dyDescent="0.25">
      <c r="A42" s="38" t="s">
        <v>60</v>
      </c>
      <c r="B42" s="20"/>
      <c r="C42" s="43"/>
      <c r="D42" s="20"/>
      <c r="E42" s="40">
        <v>2204172</v>
      </c>
      <c r="F42" s="43"/>
      <c r="G42" s="43">
        <v>6179082</v>
      </c>
      <c r="H42" s="45"/>
    </row>
    <row r="43" spans="1:8" ht="15.75" thickBot="1" x14ac:dyDescent="0.3">
      <c r="A43" s="46" t="s">
        <v>61</v>
      </c>
      <c r="B43" s="149"/>
      <c r="C43" s="149">
        <f>SUM(C37:C42)</f>
        <v>55491242</v>
      </c>
      <c r="D43" s="149"/>
      <c r="E43" s="149">
        <f>SUM(E37:E42)</f>
        <v>89534031</v>
      </c>
      <c r="F43" s="149">
        <f>SUM(F37:F42)</f>
        <v>23665549</v>
      </c>
      <c r="G43" s="149">
        <f>SUM(G37:G42)</f>
        <v>8639792</v>
      </c>
      <c r="H43" s="150">
        <f>SUM(H37:H42)</f>
        <v>4807900</v>
      </c>
    </row>
    <row r="44" spans="1:8" ht="15.75" thickBot="1" x14ac:dyDescent="0.3">
      <c r="A44" s="47" t="s">
        <v>7</v>
      </c>
      <c r="B44" s="139"/>
      <c r="C44" s="139"/>
      <c r="D44" s="139"/>
      <c r="E44" s="139"/>
      <c r="F44" s="139"/>
      <c r="G44" s="139"/>
      <c r="H44" s="140"/>
    </row>
    <row r="45" spans="1:8" x14ac:dyDescent="0.25">
      <c r="A45" s="38" t="s">
        <v>55</v>
      </c>
      <c r="B45" s="39"/>
      <c r="C45" s="40">
        <v>10119905</v>
      </c>
      <c r="D45" s="49"/>
      <c r="E45" s="40">
        <v>23063070</v>
      </c>
      <c r="F45" s="40">
        <v>50986433</v>
      </c>
      <c r="G45" s="43"/>
      <c r="H45" s="42">
        <v>10079132</v>
      </c>
    </row>
    <row r="46" spans="1:8" x14ac:dyDescent="0.25">
      <c r="A46" s="38" t="s">
        <v>56</v>
      </c>
      <c r="B46" s="39"/>
      <c r="C46" s="40"/>
      <c r="D46" s="41"/>
      <c r="E46" s="40"/>
      <c r="F46" s="40"/>
      <c r="G46" s="43"/>
      <c r="H46" s="42"/>
    </row>
    <row r="47" spans="1:8" x14ac:dyDescent="0.25">
      <c r="A47" s="38" t="s">
        <v>57</v>
      </c>
      <c r="B47" s="39"/>
      <c r="C47" s="40">
        <v>12096536</v>
      </c>
      <c r="D47" s="41"/>
      <c r="E47" s="40">
        <v>20566083</v>
      </c>
      <c r="F47" s="40">
        <v>4203863</v>
      </c>
      <c r="G47" s="43">
        <v>1176673</v>
      </c>
      <c r="H47" s="42">
        <v>4597000</v>
      </c>
    </row>
    <row r="48" spans="1:8" x14ac:dyDescent="0.25">
      <c r="A48" s="38" t="s">
        <v>58</v>
      </c>
      <c r="B48" s="39"/>
      <c r="C48" s="40"/>
      <c r="D48" s="41"/>
      <c r="E48" s="40">
        <v>31378579</v>
      </c>
      <c r="F48" s="40"/>
      <c r="G48" s="43"/>
      <c r="H48" s="42">
        <v>205000</v>
      </c>
    </row>
    <row r="49" spans="1:8" x14ac:dyDescent="0.25">
      <c r="A49" s="38" t="s">
        <v>59</v>
      </c>
      <c r="B49" s="39"/>
      <c r="C49" s="40"/>
      <c r="D49" s="41"/>
      <c r="E49" s="40">
        <v>2652400</v>
      </c>
      <c r="F49" s="40">
        <v>18069761</v>
      </c>
      <c r="G49" s="43"/>
      <c r="H49" s="42"/>
    </row>
    <row r="50" spans="1:8" x14ac:dyDescent="0.25">
      <c r="A50" s="38" t="s">
        <v>60</v>
      </c>
      <c r="B50" s="20"/>
      <c r="C50" s="43"/>
      <c r="D50" s="20"/>
      <c r="E50" s="44"/>
      <c r="F50" s="43"/>
      <c r="G50" s="43">
        <v>154772</v>
      </c>
      <c r="H50" s="45"/>
    </row>
    <row r="51" spans="1:8" x14ac:dyDescent="0.25">
      <c r="A51" s="46" t="s">
        <v>61</v>
      </c>
      <c r="B51" s="149"/>
      <c r="C51" s="149">
        <f>SUM(C45:C50)</f>
        <v>22216441</v>
      </c>
      <c r="D51" s="149"/>
      <c r="E51" s="149">
        <f>SUM(E45:E50)</f>
        <v>77660132</v>
      </c>
      <c r="F51" s="149">
        <f>SUM(F45:F50)</f>
        <v>73260057</v>
      </c>
      <c r="G51" s="149">
        <f>SUM(G45:G50)</f>
        <v>1331445</v>
      </c>
      <c r="H51" s="150">
        <f>SUM(H45:H50)</f>
        <v>14881132</v>
      </c>
    </row>
  </sheetData>
  <mergeCells count="8">
    <mergeCell ref="B28:H28"/>
    <mergeCell ref="B36:H36"/>
    <mergeCell ref="B44:H44"/>
    <mergeCell ref="A2:H2"/>
    <mergeCell ref="A1:H1"/>
    <mergeCell ref="B4:H4"/>
    <mergeCell ref="B12:H12"/>
    <mergeCell ref="B20:H2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0"/>
  <sheetViews>
    <sheetView workbookViewId="0">
      <selection activeCell="G9" sqref="G9"/>
    </sheetView>
  </sheetViews>
  <sheetFormatPr baseColWidth="10" defaultColWidth="11.42578125" defaultRowHeight="15" x14ac:dyDescent="0.25"/>
  <cols>
    <col min="1" max="1" width="25" customWidth="1"/>
    <col min="2" max="2" width="15" customWidth="1"/>
    <col min="3" max="3" width="16.5703125" customWidth="1"/>
    <col min="4" max="4" width="17.7109375" customWidth="1"/>
    <col min="5" max="5" width="15.42578125" customWidth="1"/>
    <col min="6" max="6" width="16.140625" customWidth="1"/>
    <col min="7" max="7" width="16.28515625" customWidth="1"/>
    <col min="8" max="8" width="19.5703125" customWidth="1"/>
  </cols>
  <sheetData>
    <row r="1" spans="1:8" ht="15.75" thickBot="1" x14ac:dyDescent="0.3">
      <c r="A1" s="145" t="s">
        <v>62</v>
      </c>
      <c r="B1" s="146"/>
      <c r="C1" s="146"/>
      <c r="D1" s="146"/>
      <c r="E1" s="146"/>
      <c r="F1" s="146"/>
      <c r="G1" s="146"/>
      <c r="H1" s="147"/>
    </row>
    <row r="2" spans="1:8" ht="15.75" thickBot="1" x14ac:dyDescent="0.3">
      <c r="A2" s="141" t="s">
        <v>70</v>
      </c>
      <c r="B2" s="142"/>
      <c r="C2" s="142"/>
      <c r="D2" s="142"/>
      <c r="E2" s="142"/>
      <c r="F2" s="142"/>
      <c r="G2" s="142"/>
      <c r="H2" s="144"/>
    </row>
    <row r="3" spans="1:8" ht="15.75" thickBot="1" x14ac:dyDescent="0.3">
      <c r="A3" s="21" t="s">
        <v>63</v>
      </c>
      <c r="B3" s="22" t="s">
        <v>17</v>
      </c>
      <c r="C3" s="23" t="s">
        <v>18</v>
      </c>
      <c r="D3" s="23" t="s">
        <v>43</v>
      </c>
      <c r="E3" s="23" t="s">
        <v>5</v>
      </c>
      <c r="F3" s="23" t="s">
        <v>44</v>
      </c>
      <c r="G3" s="23" t="s">
        <v>7</v>
      </c>
      <c r="H3" s="24" t="s">
        <v>52</v>
      </c>
    </row>
    <row r="4" spans="1:8" x14ac:dyDescent="0.25">
      <c r="A4" s="25" t="s">
        <v>55</v>
      </c>
      <c r="B4" s="26">
        <f>+'Motivo de afectación-Empresa'!C5+'Motivo de afectación-Empresa'!E5+'Motivo de afectación-Empresa'!H5+'Motivo de afectación-Empresa'!F5</f>
        <v>13183203</v>
      </c>
      <c r="C4" s="26">
        <f>+'Motivo de afectación-Empresa'!C13+'Motivo de afectación-Empresa'!H13+'Motivo de afectación-Empresa'!F13</f>
        <v>39149991</v>
      </c>
      <c r="D4" s="26">
        <f>+'Motivo de afectación-Empresa'!C21+'Motivo de afectación-Empresa'!H21+'Motivo de afectación-Empresa'!F21</f>
        <v>64209707</v>
      </c>
      <c r="E4" s="26">
        <f>+'Motivo de afectación-Empresa'!C29+'Motivo de afectación-Empresa'!H29+'Motivo de afectación-Empresa'!E29</f>
        <v>24953982</v>
      </c>
      <c r="F4" s="26">
        <f>+'Motivo de afectación-Empresa'!C37+'Motivo de afectación-Empresa'!E38+'Motivo de afectación-Empresa'!F37+'Motivo de afectación-Empresa'!E37</f>
        <v>65839736</v>
      </c>
      <c r="G4" s="89">
        <f>+'Motivo de afectación-Empresa'!C45+'Motivo de afectación-Empresa'!E45+'Motivo de afectación-Empresa'!F45+'Motivo de afectación-Empresa'!H45</f>
        <v>94248540</v>
      </c>
      <c r="H4" s="27">
        <f>SUM(B4:G4)</f>
        <v>301585159</v>
      </c>
    </row>
    <row r="5" spans="1:8" x14ac:dyDescent="0.25">
      <c r="A5" s="28" t="s">
        <v>56</v>
      </c>
      <c r="B5" s="26"/>
      <c r="C5" s="26"/>
      <c r="D5" s="26">
        <f>+'Motivo de afectación-Empresa'!H22</f>
        <v>1120000</v>
      </c>
      <c r="E5" s="26">
        <f>+'Motivo de afectación-Empresa'!H30</f>
        <v>30000</v>
      </c>
      <c r="F5" s="26"/>
      <c r="G5" s="89"/>
      <c r="H5" s="27">
        <f t="shared" ref="H5:H8" si="0">SUM(B5:G5)</f>
        <v>1150000</v>
      </c>
    </row>
    <row r="6" spans="1:8" x14ac:dyDescent="0.25">
      <c r="A6" s="28" t="s">
        <v>57</v>
      </c>
      <c r="B6" s="26">
        <f>+'Motivo de afectación-Empresa'!C7+'Motivo de afectación-Empresa'!E7+'Motivo de afectación-Empresa'!H7+'Motivo de afectación-Empresa'!F7</f>
        <v>41706196</v>
      </c>
      <c r="C6" s="26">
        <f>+'Motivo de afectación-Empresa'!C15+'Motivo de afectación-Empresa'!H15</f>
        <v>7124754</v>
      </c>
      <c r="D6" s="26">
        <f>+'Motivo de afectación-Empresa'!C23+'Motivo de afectación-Empresa'!E23+'Motivo de afectación-Empresa'!H23+'Motivo de afectación-Empresa'!F23</f>
        <v>33132544</v>
      </c>
      <c r="E6" s="26">
        <f>+'Motivo de afectación-Empresa'!C31+'Motivo de afectación-Empresa'!H31+'Motivo de afectación-Empresa'!E31+'Motivo de afectación-Empresa'!F31</f>
        <v>74662392</v>
      </c>
      <c r="F6" s="26">
        <f>+'Motivo de afectación-Empresa'!C39+'Motivo de afectación-Empresa'!E40+'Motivo de afectación-Empresa'!F39+'Motivo de afectación-Empresa'!E39</f>
        <v>83027645</v>
      </c>
      <c r="G6" s="89">
        <f>+'Motivo de afectación-Empresa'!C47+'Motivo de afectación-Empresa'!E47+'Motivo de afectación-Empresa'!F47+'Motivo de afectación-Empresa'!H47</f>
        <v>41463482</v>
      </c>
      <c r="H6" s="27">
        <f t="shared" si="0"/>
        <v>281117013</v>
      </c>
    </row>
    <row r="7" spans="1:8" x14ac:dyDescent="0.25">
      <c r="A7" s="28" t="s">
        <v>58</v>
      </c>
      <c r="B7" s="26">
        <f>+'Motivo de afectación-Empresa'!C8+'Motivo de afectación-Empresa'!E8+'Motivo de afectación-Empresa'!H8</f>
        <v>14959904</v>
      </c>
      <c r="C7" s="26">
        <f>+'Motivo de afectación-Empresa'!H16</f>
        <v>6538640</v>
      </c>
      <c r="D7" s="26">
        <f>+'Motivo de afectación-Empresa'!E24+'Motivo de afectación-Empresa'!H24</f>
        <v>52178992</v>
      </c>
      <c r="E7" s="26">
        <f>+'Motivo de afectación-Empresa'!H32+'Motivo de afectación-Empresa'!E32+'Motivo de afectación-Empresa'!F32</f>
        <v>8638014</v>
      </c>
      <c r="F7" s="26">
        <f>+'Motivo de afectación-Empresa'!F40+'Motivo de afectación-Empresa'!E40</f>
        <v>9850938</v>
      </c>
      <c r="G7" s="89">
        <f>+'Motivo de afectación-Empresa'!E48+'Motivo de afectación-Empresa'!H48</f>
        <v>31583579</v>
      </c>
      <c r="H7" s="27">
        <f t="shared" si="0"/>
        <v>123750067</v>
      </c>
    </row>
    <row r="8" spans="1:8" x14ac:dyDescent="0.25">
      <c r="A8" s="28" t="s">
        <v>59</v>
      </c>
      <c r="B8" s="26">
        <f>+'Motivo de afectación-Empresa'!C9+'Motivo de afectación-Empresa'!E9+'Motivo de afectación-Empresa'!H9+'Motivo de afectación-Empresa'!F9</f>
        <v>76509407</v>
      </c>
      <c r="C8" s="26">
        <f>+'Motivo de afectación-Empresa'!H17+'Motivo de afectación-Empresa'!F17</f>
        <v>6851511</v>
      </c>
      <c r="D8" s="26">
        <f>+'Motivo de afectación-Empresa'!H25+'Motivo de afectación-Empresa'!F25</f>
        <v>13138608</v>
      </c>
      <c r="E8" s="26">
        <f>+'Motivo de afectación-Empresa'!H33+'Motivo de afectación-Empresa'!E33+'Motivo de afectación-Empresa'!F33</f>
        <v>22375345</v>
      </c>
      <c r="F8" s="26">
        <f>+'Motivo de afectación-Empresa'!E42+'Motivo de afectación-Empresa'!F41+'Motivo de afectación-Empresa'!F17</f>
        <v>24808614</v>
      </c>
      <c r="G8" s="89">
        <f>+'Motivo de afectación-Empresa'!E49+'Motivo de afectación-Empresa'!F49</f>
        <v>20722161</v>
      </c>
      <c r="H8" s="27">
        <f t="shared" si="0"/>
        <v>164405646</v>
      </c>
    </row>
    <row r="9" spans="1:8" ht="15.75" thickBot="1" x14ac:dyDescent="0.3">
      <c r="A9" s="29" t="s">
        <v>60</v>
      </c>
      <c r="B9" s="26"/>
      <c r="C9" s="26">
        <f>+'Motivo de afectación-Empresa'!C18+'Motivo de afectación-Empresa'!F18</f>
        <v>2809068</v>
      </c>
      <c r="D9" s="26">
        <f>+'Motivo de afectación-Empresa'!C26+'Motivo de afectación-Empresa'!E26+'Motivo de afectación-Empresa'!F26</f>
        <v>21875546</v>
      </c>
      <c r="E9" s="26">
        <f>+'Motivo de afectación-Empresa'!C34</f>
        <v>2083486</v>
      </c>
      <c r="F9" s="26">
        <f>+'Motivo de afectación-Empresa'!E42</f>
        <v>2204172</v>
      </c>
      <c r="G9" s="91">
        <f>+'Motivo de afectación-Empresa'!B50+'Motivo de afectación-Empresa'!C50+'Motivo de afectación-Empresa'!D50+'Motivo de afectación-Empresa'!E50+'Motivo de afectación-Empresa'!F50+'Motivo de afectación-Empresa'!G50</f>
        <v>154772</v>
      </c>
      <c r="H9" s="27">
        <f>SUM(B9:G9)</f>
        <v>29127044</v>
      </c>
    </row>
    <row r="10" spans="1:8" ht="15.75" thickBot="1" x14ac:dyDescent="0.3">
      <c r="A10" s="30" t="s">
        <v>61</v>
      </c>
      <c r="B10" s="31">
        <f>+SUM(B4:B9)</f>
        <v>146358710</v>
      </c>
      <c r="C10" s="31">
        <f t="shared" ref="C10:G10" si="1">+SUM(C4:C9)</f>
        <v>62473964</v>
      </c>
      <c r="D10" s="31">
        <f t="shared" si="1"/>
        <v>185655397</v>
      </c>
      <c r="E10" s="31">
        <f t="shared" si="1"/>
        <v>132743219</v>
      </c>
      <c r="F10" s="90">
        <f t="shared" si="1"/>
        <v>185731105</v>
      </c>
      <c r="G10" s="92">
        <f t="shared" si="1"/>
        <v>188172534</v>
      </c>
      <c r="H10" s="88">
        <f>+SUM(H4:H9)</f>
        <v>901134929</v>
      </c>
    </row>
    <row r="12" spans="1:8" x14ac:dyDescent="0.25">
      <c r="D12" s="81"/>
      <c r="E12" s="81"/>
      <c r="F12" s="81"/>
    </row>
    <row r="13" spans="1:8" x14ac:dyDescent="0.25">
      <c r="D13" s="83"/>
      <c r="E13" s="84"/>
      <c r="F13" s="83"/>
      <c r="G13" s="32"/>
    </row>
    <row r="14" spans="1:8" x14ac:dyDescent="0.25">
      <c r="D14" s="83"/>
      <c r="E14" s="81"/>
      <c r="F14" s="81"/>
    </row>
    <row r="15" spans="1:8" x14ac:dyDescent="0.25">
      <c r="D15" s="81"/>
      <c r="E15" s="81"/>
      <c r="F15" s="81"/>
    </row>
    <row r="17" spans="4:6" x14ac:dyDescent="0.25">
      <c r="D17" s="32"/>
      <c r="E17" s="33"/>
      <c r="F17" s="32"/>
    </row>
    <row r="18" spans="4:6" x14ac:dyDescent="0.25">
      <c r="D18" s="32"/>
      <c r="E18" s="33"/>
      <c r="F18" s="32"/>
    </row>
    <row r="19" spans="4:6" x14ac:dyDescent="0.25">
      <c r="D19" s="32"/>
      <c r="E19" s="33"/>
      <c r="F19" s="32"/>
    </row>
    <row r="20" spans="4:6" x14ac:dyDescent="0.25">
      <c r="D20" s="32"/>
      <c r="E20" s="33"/>
      <c r="F20" s="32"/>
    </row>
  </sheetData>
  <mergeCells count="2">
    <mergeCell ref="A2:H2"/>
    <mergeCell ref="A1:H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2B301C4236B2E41B0C918D03D2B5741" ma:contentTypeVersion="3" ma:contentTypeDescription="Crear nuevo documento." ma:contentTypeScope="" ma:versionID="765a21c01347dcb38e902429c6792a90">
  <xsd:schema xmlns:xsd="http://www.w3.org/2001/XMLSchema" xmlns:xs="http://www.w3.org/2001/XMLSchema" xmlns:p="http://schemas.microsoft.com/office/2006/metadata/properties" xmlns:ns2="cdb7554b-68df-47ea-b918-b109b809b1d5" targetNamespace="http://schemas.microsoft.com/office/2006/metadata/properties" ma:root="true" ma:fieldsID="9707383194d6bef93681ea5033e46a7e" ns2:_="">
    <xsd:import namespace="cdb7554b-68df-47ea-b918-b109b809b1d5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b7554b-68df-47ea-b918-b109b809b1d5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rmato xmlns="cdb7554b-68df-47ea-b918-b109b809b1d5">/Style%20Library/Images/xls.svg</Formato>
    <Filtro xmlns="cdb7554b-68df-47ea-b918-b109b809b1d5">2021</Filtro>
    <Orden xmlns="cdb7554b-68df-47ea-b918-b109b809b1d5">17</Orden>
  </documentManagement>
</p:properties>
</file>

<file path=customXml/itemProps1.xml><?xml version="1.0" encoding="utf-8"?>
<ds:datastoreItem xmlns:ds="http://schemas.openxmlformats.org/officeDocument/2006/customXml" ds:itemID="{A2C6C07F-488E-4B56-85CE-04774645F4FD}"/>
</file>

<file path=customXml/itemProps2.xml><?xml version="1.0" encoding="utf-8"?>
<ds:datastoreItem xmlns:ds="http://schemas.openxmlformats.org/officeDocument/2006/customXml" ds:itemID="{ECB57083-A059-48D4-BF97-3D4A988EC7A3}"/>
</file>

<file path=customXml/itemProps3.xml><?xml version="1.0" encoding="utf-8"?>
<ds:datastoreItem xmlns:ds="http://schemas.openxmlformats.org/officeDocument/2006/customXml" ds:itemID="{B3C3A4C7-5629-482A-9A82-F383B89B81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ACUMULADO POR AEROLINEA</vt:lpstr>
      <vt:lpstr>Tipo de compensación-Empresa</vt:lpstr>
      <vt:lpstr>Tipo de compensación-Agrupado</vt:lpstr>
      <vt:lpstr>Motivo de afectación-Empresa</vt:lpstr>
      <vt:lpstr>Motivo de afectación-Agrupado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COMPENSACIONES Y OTROS PAGOS AL USUARIO ACUMULADO I SEMESTRE 2021</dc:title>
  <dc:subject/>
  <dc:creator>Jesika Soto Rodriguez</dc:creator>
  <cp:keywords/>
  <dc:description/>
  <cp:lastModifiedBy>Juan David Dominguez Arrieta</cp:lastModifiedBy>
  <cp:revision/>
  <dcterms:created xsi:type="dcterms:W3CDTF">2020-02-18T16:42:07Z</dcterms:created>
  <dcterms:modified xsi:type="dcterms:W3CDTF">2023-12-20T20:35:46Z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0x01010062B301C4236B2E41B0C918D03D2B5741</vt:lpwstr>
  </property>
</Properties>
</file>